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G:\Building_Safety\7 BUILDING POLICY (56000)\50 Policy Analysis\Energy Compliance Rpts\Part 3\Final\2020-09-24 Revised\"/>
    </mc:Choice>
  </mc:AlternateContent>
  <xr:revisionPtr revIDLastSave="0" documentId="13_ncr:1_{E4F89AEF-1895-4D2B-A5BB-0E4839D83D77}" xr6:coauthVersionLast="44" xr6:coauthVersionMax="44" xr10:uidLastSave="{00000000-0000-0000-0000-000000000000}"/>
  <bookViews>
    <workbookView xWindow="-7848" yWindow="-17388" windowWidth="30936" windowHeight="16896" xr2:uid="{00000000-000D-0000-FFFF-FFFF00000000}"/>
  </bookViews>
  <sheets>
    <sheet name="Energy Design Report" sheetId="2" r:id="rId1"/>
    <sheet name="Climate Data in BCBC 2018 (ref)" sheetId="6" r:id="rId2"/>
    <sheet name="Sheet2" sheetId="9" state="hidden" r:id="rId3"/>
    <sheet name="List of Jurisdictions" sheetId="4" state="hidden" r:id="rId4"/>
  </sheets>
  <externalReferences>
    <externalReference r:id="rId5"/>
  </externalReferences>
  <definedNames>
    <definedName name="_xlnm._FilterDatabase" localSheetId="3" hidden="1">'List of Jurisdictions'!$A$2:$A$337</definedName>
    <definedName name="_xlnm.Print_Area" localSheetId="0">'Energy Design Report'!$A$1:$I$118</definedName>
    <definedName name="rho">'[1]Wind speeds'!$E$1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4" i="2" l="1"/>
  <c r="G88" i="2" l="1"/>
  <c r="A171" i="2"/>
  <c r="A172" i="2"/>
  <c r="A173" i="2"/>
  <c r="A170" i="2"/>
  <c r="A167" i="2"/>
  <c r="A168" i="2"/>
  <c r="A169" i="2"/>
  <c r="A166" i="2"/>
  <c r="C166" i="2" l="1"/>
  <c r="C169" i="2"/>
  <c r="C168" i="2"/>
  <c r="C167" i="2"/>
  <c r="B82" i="2"/>
  <c r="D166" i="2" l="1"/>
  <c r="H84" i="2" s="1"/>
  <c r="I42" i="2"/>
  <c r="F91" i="2" l="1"/>
  <c r="G29" i="2"/>
  <c r="G46" i="2"/>
  <c r="H28" i="2"/>
  <c r="G84" i="2"/>
  <c r="G28" i="2"/>
  <c r="G85" i="2"/>
  <c r="H46" i="2"/>
  <c r="G47" i="2"/>
  <c r="C102" i="2"/>
  <c r="C101" i="2"/>
  <c r="C100" i="2"/>
  <c r="D53" i="2" l="1"/>
  <c r="E53" i="2" s="1"/>
  <c r="I95" i="2" l="1"/>
  <c r="I94" i="2"/>
  <c r="B84" i="2"/>
  <c r="B67" i="2"/>
  <c r="E67" i="2" s="1"/>
  <c r="B66" i="2"/>
  <c r="E66" i="2" s="1"/>
  <c r="B65" i="2"/>
  <c r="H86" i="2"/>
  <c r="C77" i="2"/>
  <c r="B68" i="2" l="1"/>
  <c r="G86" i="2" s="1"/>
  <c r="B89" i="2"/>
  <c r="E143" i="2"/>
  <c r="C28" i="2"/>
  <c r="D28" i="2" s="1"/>
  <c r="C26" i="2"/>
  <c r="D26" i="2" s="1"/>
  <c r="C25" i="2"/>
  <c r="E142" i="2"/>
  <c r="C27" i="2" s="1"/>
  <c r="D27" i="2" s="1"/>
  <c r="D25" i="2" l="1"/>
  <c r="D29" i="2" s="1"/>
  <c r="D55" i="2"/>
  <c r="E55" i="2" s="1"/>
  <c r="B23" i="2"/>
  <c r="I30" i="2" l="1"/>
  <c r="H30" i="2"/>
  <c r="D61" i="2"/>
  <c r="E61" i="2" s="1"/>
  <c r="D54" i="2"/>
  <c r="E54" i="2" s="1"/>
  <c r="D56" i="2"/>
  <c r="E56" i="2" s="1"/>
  <c r="D57" i="2"/>
  <c r="E57" i="2" s="1"/>
  <c r="D58" i="2"/>
  <c r="E58" i="2" s="1"/>
  <c r="D59" i="2"/>
  <c r="E59" i="2" s="1"/>
  <c r="D60" i="2"/>
  <c r="E60" i="2" s="1"/>
  <c r="D62" i="2"/>
  <c r="E62" i="2" s="1"/>
  <c r="D63" i="2"/>
  <c r="E63" i="2" s="1"/>
  <c r="B29" i="2" l="1"/>
  <c r="G30" i="2" s="1"/>
  <c r="H87" i="2" l="1"/>
  <c r="H89" i="2" l="1"/>
  <c r="G87" i="2"/>
  <c r="G89" i="2" s="1"/>
  <c r="D69" i="2"/>
  <c r="G63" i="2"/>
  <c r="I63" i="2"/>
  <c r="G62" i="2"/>
  <c r="I62" i="2"/>
  <c r="G61" i="2"/>
  <c r="I61" i="2"/>
  <c r="G60" i="2"/>
  <c r="I60" i="2"/>
  <c r="G59" i="2"/>
  <c r="I59" i="2"/>
  <c r="G58" i="2"/>
  <c r="I58" i="2"/>
  <c r="G57" i="2"/>
  <c r="I57" i="2"/>
  <c r="G56" i="2"/>
  <c r="I56" i="2"/>
  <c r="G55" i="2"/>
  <c r="I55" i="2"/>
  <c r="G54" i="2"/>
  <c r="I54" i="2"/>
  <c r="G53" i="2"/>
  <c r="I53" i="2"/>
  <c r="D70" i="2" l="1"/>
  <c r="D73" i="2" s="1"/>
  <c r="D64" i="2" s="1"/>
  <c r="E64" i="2" s="1"/>
  <c r="D71" i="2"/>
  <c r="D74" i="2" l="1"/>
  <c r="D65" i="2" s="1"/>
  <c r="E65" i="2" s="1"/>
  <c r="E68" i="2" s="1"/>
  <c r="I86" i="2" l="1"/>
  <c r="C121" i="2" l="1"/>
  <c r="D121" i="2" s="1"/>
  <c r="E121" i="2" s="1"/>
  <c r="F121" i="2" s="1"/>
  <c r="G121" i="2" s="1"/>
  <c r="H121" i="2" s="1"/>
  <c r="I121" i="2" s="1"/>
  <c r="J121" i="2" s="1"/>
  <c r="I87" i="2" l="1"/>
  <c r="I89" i="2" s="1"/>
  <c r="B42" i="2"/>
  <c r="I48" i="2" l="1"/>
  <c r="I91" i="2" s="1"/>
  <c r="C75" i="2"/>
  <c r="B47" i="2"/>
  <c r="G42" i="2"/>
  <c r="G48" i="2" s="1"/>
  <c r="G91" i="2" s="1"/>
  <c r="H42" i="2"/>
  <c r="H90" i="2" s="1"/>
  <c r="H48" i="2" l="1"/>
  <c r="H9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Cianfrone</author>
    <author>Williams, Scott B OHCS:EX</author>
  </authors>
  <commentList>
    <comment ref="A12" authorId="0" shapeId="0" xr:uid="{25B288A5-B9C6-E147-84C6-5788479131CB}">
      <text>
        <r>
          <rPr>
            <sz val="10"/>
            <color rgb="FF000000"/>
            <rFont val="Calibri"/>
            <family val="2"/>
            <scheme val="minor"/>
          </rPr>
          <t>Include year and any revisions (e.g. BCBC 2018 Revision 2).
https://www2.gov.bc.ca/gov/content/industry/construction-industry/building-codes-standards/the-codes/errata-and-revisions</t>
        </r>
      </text>
    </comment>
    <comment ref="A14" authorId="0" shapeId="0" xr:uid="{C99C6D90-44B8-C547-94FF-04AFA6FC4D19}">
      <text>
        <r>
          <rPr>
            <sz val="10"/>
            <color rgb="FF000000"/>
            <rFont val="Calibri"/>
            <family val="2"/>
            <scheme val="minor"/>
          </rPr>
          <t>From AHJ or Division B, Appendix C (referenced in subsequent excel tab).</t>
        </r>
      </text>
    </comment>
    <comment ref="G18" authorId="0" shapeId="0" xr:uid="{0BF261F0-0E4C-084C-AA77-8771A909DD96}">
      <text>
        <r>
          <rPr>
            <sz val="10"/>
            <color rgb="FF000000"/>
            <rFont val="Calibri"/>
            <family val="2"/>
            <scheme val="minor"/>
          </rPr>
          <t>Reference the applicable bylaw, policy or other document that dictate the project's energy requirements.</t>
        </r>
      </text>
    </comment>
    <comment ref="A19" authorId="0" shapeId="0" xr:uid="{925D47AF-AFE1-4D49-ADAC-A88670EEBCFA}">
      <text>
        <r>
          <rPr>
            <sz val="10"/>
            <color rgb="FF000000"/>
            <rFont val="Calibri"/>
            <family val="2"/>
            <scheme val="minor"/>
          </rPr>
          <t>Select from dropdown.</t>
        </r>
      </text>
    </comment>
    <comment ref="C27" authorId="0" shapeId="0" xr:uid="{F35FB057-E727-0545-B0CA-C8965DFB45EC}">
      <text>
        <r>
          <rPr>
            <sz val="10"/>
            <color rgb="FF000000"/>
            <rFont val="Calibri"/>
            <family val="2"/>
            <scheme val="minor"/>
          </rPr>
          <t>Enter Emissions Factor in Section E.</t>
        </r>
      </text>
    </comment>
    <comment ref="C28" authorId="0" shapeId="0" xr:uid="{DA1DDE34-A24F-8843-9203-A70DEFCA7580}">
      <text>
        <r>
          <rPr>
            <sz val="10"/>
            <color rgb="FF000000"/>
            <rFont val="Calibri"/>
            <family val="2"/>
            <scheme val="minor"/>
          </rPr>
          <t>Enter Emissions Factor in Section E.</t>
        </r>
      </text>
    </comment>
    <comment ref="I28" authorId="0" shapeId="0" xr:uid="{132A1106-047D-B54B-8F5B-61455256A025}">
      <text>
        <r>
          <rPr>
            <sz val="10"/>
            <color rgb="FF000000"/>
            <rFont val="Calibri"/>
            <family val="2"/>
            <scheme val="minor"/>
          </rPr>
          <t>Will only be taken into account if GHGI is a requirement of the local government.</t>
        </r>
      </text>
    </comment>
    <comment ref="A29" authorId="1" shapeId="0" xr:uid="{0F2AC744-7526-408B-981C-CFBB4A715913}">
      <text>
        <r>
          <rPr>
            <sz val="10"/>
            <color indexed="81"/>
            <rFont val="Calibri"/>
            <family val="2"/>
            <scheme val="minor"/>
          </rPr>
          <t xml:space="preserve">For Step 1 compliance, please refer to cell B67 for the 'Total Energy Use' for the Design Case.  The 'Total Energy Use' of the Design Case is not to exceed the Reference Case. </t>
        </r>
      </text>
    </comment>
    <comment ref="D36" authorId="0" shapeId="0" xr:uid="{A956B4DD-D0CB-499C-A52B-A33E344C6E5D}">
      <text>
        <r>
          <rPr>
            <sz val="10"/>
            <color rgb="FF000000"/>
            <rFont val="Calibri"/>
            <family val="2"/>
            <scheme val="minor"/>
          </rPr>
          <t>For GHGI targets to be accurately calculated in this report, all occupancies must be subject to a GHGI target (i.e. total building).</t>
        </r>
      </text>
    </comment>
    <comment ref="I36" authorId="0" shapeId="0" xr:uid="{DD9C728D-CA30-4295-83B2-799018A381E4}">
      <text>
        <r>
          <rPr>
            <sz val="10"/>
            <color rgb="FF000000"/>
            <rFont val="Calibri"/>
            <family val="2"/>
            <scheme val="minor"/>
          </rPr>
          <t>Will only be taken into account if GHGI is a requirement of the local government.</t>
        </r>
      </text>
    </comment>
    <comment ref="A38" authorId="0" shapeId="0" xr:uid="{C0F450CE-2292-0C4F-9B27-04B4A1D7F003}">
      <text>
        <r>
          <rPr>
            <sz val="10"/>
            <color rgb="FF000000"/>
            <rFont val="Calibri"/>
            <family val="2"/>
            <scheme val="minor"/>
          </rPr>
          <t>Select from dropdown.</t>
        </r>
      </text>
    </comment>
    <comment ref="I46" authorId="0" shapeId="0" xr:uid="{A8B1343D-2A22-4723-9DD3-DD9AF288B4A7}">
      <text>
        <r>
          <rPr>
            <sz val="10"/>
            <color rgb="FF000000"/>
            <rFont val="Calibri"/>
            <family val="2"/>
            <scheme val="minor"/>
          </rPr>
          <t>Will only be taken into account if GHGI is a requirement of the local government.</t>
        </r>
      </text>
    </comment>
    <comment ref="I48" authorId="0" shapeId="0" xr:uid="{960143CD-B7C0-F14C-959A-5BE1A7B96676}">
      <text>
        <r>
          <rPr>
            <sz val="10"/>
            <color rgb="FF000000"/>
            <rFont val="Calibri"/>
            <family val="2"/>
            <scheme val="minor"/>
          </rPr>
          <t>If building has GHGI target as indicated in Section C, column D, this value is determined as the area weighted average between the baseline/reference building GHGI From Section B (if applicable), and GHGI from Section C (if applicable).</t>
        </r>
      </text>
    </comment>
    <comment ref="D66" authorId="0" shapeId="0" xr:uid="{F2DBC2BF-BCDD-3345-A4CE-920A742A8304}">
      <text>
        <r>
          <rPr>
            <sz val="10"/>
            <color rgb="FF000000"/>
            <rFont val="Calibri"/>
            <family val="2"/>
            <scheme val="minor"/>
          </rPr>
          <t>Based on actual district energy system or as indicated by applicable bylaw or policy.</t>
        </r>
      </text>
    </comment>
    <comment ref="A68" authorId="1" shapeId="0" xr:uid="{77F48CFC-B9C0-4559-BD38-DE7E3CF4EB8A}">
      <text>
        <r>
          <rPr>
            <sz val="10"/>
            <color indexed="81"/>
            <rFont val="Calibri"/>
            <family val="2"/>
            <scheme val="minor"/>
          </rPr>
          <t>For Step 1 compliance, please refer to cell B29 for the 'Total Energy Use' for the Reference Case. 
The 'Total Energy Use' of the Design Case is not to exceed the Reference Case.</t>
        </r>
      </text>
    </comment>
    <comment ref="C75" authorId="0" shapeId="0" xr:uid="{F6C46740-BCA0-9143-8800-ADA4AB4253A2}">
      <text>
        <r>
          <rPr>
            <sz val="10"/>
            <color rgb="FF000000"/>
            <rFont val="Calibri"/>
            <family val="2"/>
            <scheme val="minor"/>
          </rPr>
          <t>This calculated value includes the corridor pressurization adjustment if applicable and once values are entered in cells B79 to B82.</t>
        </r>
      </text>
    </comment>
    <comment ref="A76" authorId="0" shapeId="0" xr:uid="{BDDEC3D7-7482-034F-AF63-085F6B665E06}">
      <text>
        <r>
          <rPr>
            <sz val="10"/>
            <color rgb="FF000000"/>
            <rFont val="Calibri"/>
            <family val="2"/>
            <scheme val="minor"/>
          </rPr>
          <t>Note this is total kWh, not kWh/m2. This is used to calculate TEDI along with floor area.</t>
        </r>
      </text>
    </comment>
    <comment ref="A77" authorId="0" shapeId="0" xr:uid="{ECB1958B-7047-9647-AD5A-D2D2389F9CF4}">
      <text>
        <r>
          <rPr>
            <sz val="10"/>
            <color rgb="FF000000"/>
            <rFont val="Calibri"/>
            <family val="2"/>
            <scheme val="minor"/>
          </rPr>
          <t>Note this is total kWh, not kWh/m2. This is used to calculate cooling energy demand intensity along with floor area. This is not a compliance metric and is used for information purposes only. The definition is the same as TEDI, but for cooling rather than heating.</t>
        </r>
      </text>
    </comment>
    <comment ref="I84" authorId="0" shapeId="0" xr:uid="{3B2B4D39-B37A-489E-BD30-11B3F3A4646C}">
      <text>
        <r>
          <rPr>
            <sz val="10"/>
            <color rgb="FF000000"/>
            <rFont val="Calibri"/>
            <family val="2"/>
            <scheme val="minor"/>
          </rPr>
          <t>Will only be taken into account if GHGI is a requirement of the local government.</t>
        </r>
      </text>
    </comment>
    <comment ref="F90" authorId="0" shapeId="0" xr:uid="{7B984A02-8B5D-624E-A4E5-4D65C4AA7F74}">
      <text>
        <r>
          <rPr>
            <sz val="10"/>
            <color rgb="FF000000"/>
            <rFont val="Calibri"/>
            <family val="2"/>
            <scheme val="minor"/>
          </rPr>
          <t>This is only required for TEDI.</t>
        </r>
      </text>
    </comment>
    <comment ref="H91" authorId="0" shapeId="0" xr:uid="{5AA9A5C0-B17B-4548-8AD5-E559F47312EF}">
      <text>
        <r>
          <rPr>
            <sz val="10"/>
            <color rgb="FF000000"/>
            <rFont val="Calibri"/>
            <family val="2"/>
            <scheme val="minor"/>
          </rPr>
          <t>This will always show "NO" if the above cell is "NO".</t>
        </r>
      </text>
    </comment>
    <comment ref="A94" authorId="0" shapeId="0" xr:uid="{A187A4EE-0B8C-D84E-AC65-BC158FADFB8B}">
      <text>
        <r>
          <rPr>
            <sz val="10"/>
            <color rgb="FF000000"/>
            <rFont val="Calibri"/>
            <family val="2"/>
            <scheme val="minor"/>
          </rPr>
          <t>Include glazed and opaque.</t>
        </r>
      </text>
    </comment>
    <comment ref="A100" authorId="0" shapeId="0" xr:uid="{61C333AB-BFFD-FE41-9FDA-510C4C5CA28C}">
      <text>
        <r>
          <rPr>
            <sz val="10"/>
            <color rgb="FF000000"/>
            <rFont val="Calibri"/>
            <family val="2"/>
            <scheme val="minor"/>
          </rPr>
          <t>Above grade walls only - includes uniformly distributed thermal bridges only.</t>
        </r>
      </text>
    </comment>
    <comment ref="H100" authorId="0" shapeId="0" xr:uid="{4D45B5FE-E182-A540-AFD0-621BEE43DBDF}">
      <text>
        <r>
          <rPr>
            <sz val="10"/>
            <color rgb="FF000000"/>
            <rFont val="Calibri"/>
            <family val="2"/>
            <scheme val="minor"/>
          </rPr>
          <t>Above grade walls only.</t>
        </r>
      </text>
    </comment>
    <comment ref="A101" authorId="0" shapeId="0" xr:uid="{804DA8DB-0F7F-DB44-80C8-DE4B8AA423E7}">
      <text>
        <r>
          <rPr>
            <sz val="10"/>
            <color rgb="FF000000"/>
            <rFont val="Calibri"/>
            <family val="2"/>
            <scheme val="minor"/>
          </rPr>
          <t>Includes uniformly distributed thermal bridges only.</t>
        </r>
      </text>
    </comment>
    <comment ref="A104" authorId="0" shapeId="0" xr:uid="{95F51B46-F46D-2D43-9E3A-6D96BE41BE36}">
      <text>
        <r>
          <rPr>
            <sz val="10"/>
            <color rgb="FF000000"/>
            <rFont val="Calibri"/>
            <family val="2"/>
            <scheme val="minor"/>
          </rPr>
          <t>Use total suite occupancy and total suite area (not total building modelled floor area).</t>
        </r>
      </text>
    </comment>
    <comment ref="A105" authorId="0" shapeId="0" xr:uid="{D85E537E-1EFC-5B4F-ADA6-923A0A6515CF}">
      <text>
        <r>
          <rPr>
            <sz val="10"/>
            <color rgb="FF000000"/>
            <rFont val="Calibri"/>
            <family val="2"/>
            <scheme val="minor"/>
          </rPr>
          <t>Use total suite ventilation and total suite area (not total building modelled floor area).</t>
        </r>
      </text>
    </comment>
    <comment ref="A106" authorId="0" shapeId="0" xr:uid="{49ECFD2F-ABCD-6141-A261-F568F2622452}">
      <text>
        <r>
          <rPr>
            <sz val="10"/>
            <color rgb="FF000000"/>
            <rFont val="Calibri"/>
            <family val="2"/>
            <scheme val="minor"/>
          </rPr>
          <t>Use SRE (sensible recovery efficiency)</t>
        </r>
        <r>
          <rPr>
            <sz val="10"/>
            <color rgb="FF000000"/>
            <rFont val="Tahoma"/>
            <family val="2"/>
          </rPr>
          <t>.</t>
        </r>
      </text>
    </comment>
    <comment ref="H106" authorId="0" shapeId="0" xr:uid="{72F0AC81-F9C2-134B-BD68-244B60F46147}">
      <text>
        <r>
          <rPr>
            <sz val="10"/>
            <color rgb="FF000000"/>
            <rFont val="Calibri"/>
            <family val="2"/>
            <scheme val="minor"/>
          </rPr>
          <t>If not applied throughout building, calculate the flow weighted average for the whole building.</t>
        </r>
      </text>
    </comment>
    <comment ref="A109" authorId="0" shapeId="0" xr:uid="{18115AE8-873B-7A4D-AC37-01FAEA2D8125}">
      <text>
        <r>
          <rPr>
            <sz val="10"/>
            <color rgb="FF000000"/>
            <rFont val="Calibri"/>
            <family val="2"/>
            <scheme val="minor"/>
          </rPr>
          <t xml:space="preserve">Use “other” and provide comment to describe the system(s), if none of those listed adequately describe your system. </t>
        </r>
      </text>
    </comment>
    <comment ref="A110" authorId="0" shapeId="0" xr:uid="{7D582AA5-718A-0F40-86A9-9E847F837DC4}">
      <text>
        <r>
          <rPr>
            <sz val="10"/>
            <color rgb="FF000000"/>
            <rFont val="Calibri"/>
            <family val="2"/>
            <scheme val="minor"/>
          </rPr>
          <t xml:space="preserve">Use “other” and provide comment to describe the system(s), if none of those listed adequately describe your system. </t>
        </r>
      </text>
    </comment>
    <comment ref="A111" authorId="0" shapeId="0" xr:uid="{6DB9B39F-A385-7B45-B29D-7D46618A8538}">
      <text>
        <r>
          <rPr>
            <sz val="10"/>
            <color rgb="FF000000"/>
            <rFont val="Calibri"/>
            <family val="2"/>
            <scheme val="minor"/>
          </rPr>
          <t xml:space="preserve">Use “other” and provide comment to describe the system(s), if none of those listed adequately describe your system. </t>
        </r>
      </text>
    </comment>
  </commentList>
</comments>
</file>

<file path=xl/sharedStrings.xml><?xml version="1.0" encoding="utf-8"?>
<sst xmlns="http://schemas.openxmlformats.org/spreadsheetml/2006/main" count="880" uniqueCount="742">
  <si>
    <t>Project Address</t>
  </si>
  <si>
    <t>Modelled Floor Area (m²)</t>
  </si>
  <si>
    <t>Electricity</t>
  </si>
  <si>
    <t>Natural Gas</t>
  </si>
  <si>
    <t>Energy (kWh)</t>
  </si>
  <si>
    <t>Total Annual Electricity Use</t>
  </si>
  <si>
    <t>Total Annual Natural Gas Use</t>
  </si>
  <si>
    <t>Total Annual District Energy Use</t>
  </si>
  <si>
    <t>% of Use</t>
  </si>
  <si>
    <t>-</t>
  </si>
  <si>
    <t>Emissions (kgCO2e)</t>
  </si>
  <si>
    <t>Adjusted Electricity Emissions Factor (kgCO2e/kWh)</t>
  </si>
  <si>
    <t>Adjusted Natural Gas Emissions Factor (kgCO2e/kWh)</t>
  </si>
  <si>
    <t>Airflow for Pressurization per Door (L/s/door)</t>
  </si>
  <si>
    <t>Number of Suite Doors Pressurized</t>
  </si>
  <si>
    <t>Area of Corridors Pressurized (m²)</t>
  </si>
  <si>
    <t>Adjustments for Corridor Pressurization</t>
  </si>
  <si>
    <t>Make-Up Air Fuel Type</t>
  </si>
  <si>
    <t>Make-Up Air Emissions Factor</t>
  </si>
  <si>
    <t>Adjusted Whole-Building Performance for Compliance</t>
  </si>
  <si>
    <t>Average Lighting W/m²</t>
  </si>
  <si>
    <t>Average HRV Effectiveness</t>
  </si>
  <si>
    <t>Window-to-Floor Area Ratio</t>
  </si>
  <si>
    <t>Window-to-Wall Area Ratio (WWR)</t>
  </si>
  <si>
    <t>Interior Lighting</t>
  </si>
  <si>
    <t>Exterior Lighting</t>
  </si>
  <si>
    <t>Fans</t>
  </si>
  <si>
    <t>Cooling</t>
  </si>
  <si>
    <t>Pumps</t>
  </si>
  <si>
    <t>Heating</t>
  </si>
  <si>
    <t>Plug Loads</t>
  </si>
  <si>
    <t>Fuel Type</t>
  </si>
  <si>
    <t>Domestic Hot Water</t>
  </si>
  <si>
    <t>Enter other end use here</t>
  </si>
  <si>
    <t>kWh/m²</t>
  </si>
  <si>
    <t>Adjustments for Suite Submetering of Heating</t>
  </si>
  <si>
    <t>Suite-level Metering for Space Heating</t>
  </si>
  <si>
    <t>(ft²hr°F/Btu)</t>
  </si>
  <si>
    <t>(Btu/ft²hr°F)</t>
  </si>
  <si>
    <t>Average Suite Ventilation Rate (L/s/m²)</t>
  </si>
  <si>
    <t xml:space="preserve"> Average Suite Occupant Density (m²/pers)</t>
  </si>
  <si>
    <t>Vertical facade-to-Floor Area Ratio (VFAR)</t>
  </si>
  <si>
    <t>Heating Degree Days</t>
  </si>
  <si>
    <t>List of Jurisdictions</t>
  </si>
  <si>
    <t>Squamish-Lillooet Regional District</t>
  </si>
  <si>
    <t>Sechelt Indian Government District</t>
  </si>
  <si>
    <t>Step 2</t>
  </si>
  <si>
    <t>Step 3</t>
  </si>
  <si>
    <t>Step 4</t>
  </si>
  <si>
    <t>Step Being Sought</t>
  </si>
  <si>
    <t>Total Annual Other Energy Use</t>
  </si>
  <si>
    <t>Enter Baseline Model Performance</t>
  </si>
  <si>
    <t>Table C-2</t>
  </si>
  <si>
    <t>Design Temperature</t>
  </si>
  <si>
    <t>January</t>
  </si>
  <si>
    <t>July 2.5%</t>
  </si>
  <si>
    <t>Hourly Wind Pressures, kPa</t>
  </si>
  <si>
    <t>Location</t>
  </si>
  <si>
    <t>Elev., m</t>
  </si>
  <si>
    <t>2.5% °C</t>
  </si>
  <si>
    <t>1% °C</t>
  </si>
  <si>
    <t>Dry °C</t>
  </si>
  <si>
    <t>Wet °C</t>
  </si>
  <si>
    <t>Degree-Days Below 18°C</t>
  </si>
  <si>
    <t>1/10</t>
  </si>
  <si>
    <t>1/50</t>
  </si>
  <si>
    <t>100 Mile House</t>
  </si>
  <si>
    <t>Abbotsford</t>
  </si>
  <si>
    <t>Agassiz</t>
  </si>
  <si>
    <t>Alberni</t>
  </si>
  <si>
    <t>Ashcroft</t>
  </si>
  <si>
    <t>Bamfield</t>
  </si>
  <si>
    <t>Beatton River</t>
  </si>
  <si>
    <t>Bella Bella</t>
  </si>
  <si>
    <t>Bella Coola</t>
  </si>
  <si>
    <t>Burnaby (SFU)</t>
  </si>
  <si>
    <t>Burns Lake</t>
  </si>
  <si>
    <t>Cache Creek</t>
  </si>
  <si>
    <t>Campbell River</t>
  </si>
  <si>
    <t>Carmi</t>
  </si>
  <si>
    <t>Castlegar</t>
  </si>
  <si>
    <t>Chetwynd</t>
  </si>
  <si>
    <t>Chilliwack</t>
  </si>
  <si>
    <t>Cloverdale</t>
  </si>
  <si>
    <t>Comox</t>
  </si>
  <si>
    <t>Courtenay</t>
  </si>
  <si>
    <t>Cranbrook</t>
  </si>
  <si>
    <t>Crescent Valley</t>
  </si>
  <si>
    <t>Crofton</t>
  </si>
  <si>
    <t>Dawson Creek</t>
  </si>
  <si>
    <t>Dease Lake</t>
  </si>
  <si>
    <t>Dog Creek</t>
  </si>
  <si>
    <t>Duncan</t>
  </si>
  <si>
    <t>Elko</t>
  </si>
  <si>
    <t>Fernie</t>
  </si>
  <si>
    <t>Fort Nelson</t>
  </si>
  <si>
    <t>Fort St. John</t>
  </si>
  <si>
    <t>Glacier</t>
  </si>
  <si>
    <t>Gold River</t>
  </si>
  <si>
    <t>Golden</t>
  </si>
  <si>
    <t>Grand Forks</t>
  </si>
  <si>
    <t>Greenwood</t>
  </si>
  <si>
    <t>Haney</t>
  </si>
  <si>
    <t>Hope</t>
  </si>
  <si>
    <t>Jordan River</t>
  </si>
  <si>
    <t>Kamloops</t>
  </si>
  <si>
    <t>Kaslo</t>
  </si>
  <si>
    <t>Kelowna</t>
  </si>
  <si>
    <t>Kimberley</t>
  </si>
  <si>
    <t>Kitimat Plant</t>
  </si>
  <si>
    <t>Kitimat Townsite</t>
  </si>
  <si>
    <t>Ladner</t>
  </si>
  <si>
    <t>Ladysmith</t>
  </si>
  <si>
    <t>Langford</t>
  </si>
  <si>
    <t>Langley</t>
  </si>
  <si>
    <t>Lillooet</t>
  </si>
  <si>
    <t>Lytton</t>
  </si>
  <si>
    <t>Mackenzie</t>
  </si>
  <si>
    <t>Masset</t>
  </si>
  <si>
    <t>McBride</t>
  </si>
  <si>
    <t>McLeod Lake</t>
  </si>
  <si>
    <t>Merritt</t>
  </si>
  <si>
    <t>Mission City</t>
  </si>
  <si>
    <t>Montrose</t>
  </si>
  <si>
    <t>Nakusp</t>
  </si>
  <si>
    <t>Nanaimo</t>
  </si>
  <si>
    <t>Nelson</t>
  </si>
  <si>
    <t>New Westminster</t>
  </si>
  <si>
    <t>North Vancouver</t>
  </si>
  <si>
    <t>Ocean Falls</t>
  </si>
  <si>
    <t>Osoyoos</t>
  </si>
  <si>
    <t>Parksville</t>
  </si>
  <si>
    <t>Penticton</t>
  </si>
  <si>
    <t>Port Alberni</t>
  </si>
  <si>
    <t>Port Alice</t>
  </si>
  <si>
    <t>Port Hardy</t>
  </si>
  <si>
    <t>Port McNeill</t>
  </si>
  <si>
    <t>Port Renfrew</t>
  </si>
  <si>
    <t>Powell River</t>
  </si>
  <si>
    <t>Prince George</t>
  </si>
  <si>
    <t>Prince Rupert</t>
  </si>
  <si>
    <t>Princeton</t>
  </si>
  <si>
    <t>Qualicum Beach</t>
  </si>
  <si>
    <t>Queen Charlotte City</t>
  </si>
  <si>
    <t>Quesnel</t>
  </si>
  <si>
    <t>Revelstoke</t>
  </si>
  <si>
    <t>Richmond</t>
  </si>
  <si>
    <t>Salmon Arm</t>
  </si>
  <si>
    <t>Sandspit</t>
  </si>
  <si>
    <t>Sechelt</t>
  </si>
  <si>
    <t>Sidney</t>
  </si>
  <si>
    <t>Smith River</t>
  </si>
  <si>
    <t>Smithers</t>
  </si>
  <si>
    <t>Sooke</t>
  </si>
  <si>
    <t>Squamish</t>
  </si>
  <si>
    <t>Stewart</t>
  </si>
  <si>
    <t>Surrey (88 Ave &amp; 156 St)</t>
  </si>
  <si>
    <t>Tahsis</t>
  </si>
  <si>
    <t>Taylor</t>
  </si>
  <si>
    <t>Terrace</t>
  </si>
  <si>
    <t>Tofino</t>
  </si>
  <si>
    <t>Trail</t>
  </si>
  <si>
    <t>Ucluelet</t>
  </si>
  <si>
    <t>Vancouver (City Hall)</t>
  </si>
  <si>
    <t>Vancouver (Granville &amp; 41st Ave)</t>
  </si>
  <si>
    <t>Vernon</t>
  </si>
  <si>
    <t>Victoria</t>
  </si>
  <si>
    <t>Victoria (Gonzales Heights)</t>
  </si>
  <si>
    <t>Victoria (Mt. Tolmie)</t>
  </si>
  <si>
    <t>West Vancover</t>
  </si>
  <si>
    <t>Whistler</t>
  </si>
  <si>
    <t>White Rock</t>
  </si>
  <si>
    <t>Williams Lake</t>
  </si>
  <si>
    <t>Youbou</t>
  </si>
  <si>
    <t>Energy Compliance Path</t>
  </si>
  <si>
    <t>Beatton</t>
  </si>
  <si>
    <t>Bella</t>
  </si>
  <si>
    <t>Burns</t>
  </si>
  <si>
    <t>Cache</t>
  </si>
  <si>
    <t>Campbell</t>
  </si>
  <si>
    <t>Crescent</t>
  </si>
  <si>
    <t>Dawson</t>
  </si>
  <si>
    <t>Dease</t>
  </si>
  <si>
    <t>Dog</t>
  </si>
  <si>
    <t>Fort</t>
  </si>
  <si>
    <t>Gold</t>
  </si>
  <si>
    <t>Grand</t>
  </si>
  <si>
    <t>Jordan</t>
  </si>
  <si>
    <t>Kitimat</t>
  </si>
  <si>
    <t>McLeod</t>
  </si>
  <si>
    <t>Mission</t>
  </si>
  <si>
    <t>Ocean</t>
  </si>
  <si>
    <t>Alice</t>
  </si>
  <si>
    <t>Hardy</t>
  </si>
  <si>
    <t>McNeill</t>
  </si>
  <si>
    <t>Renfrew</t>
  </si>
  <si>
    <t>Powell</t>
  </si>
  <si>
    <t>George</t>
  </si>
  <si>
    <t>Rupert</t>
  </si>
  <si>
    <t>Qualicum</t>
  </si>
  <si>
    <t>Queen</t>
  </si>
  <si>
    <t>Salmon</t>
  </si>
  <si>
    <t>Smith</t>
  </si>
  <si>
    <t>White</t>
  </si>
  <si>
    <t>Williams</t>
  </si>
  <si>
    <t>SFU</t>
  </si>
  <si>
    <t>CNV</t>
  </si>
  <si>
    <t>New West</t>
  </si>
  <si>
    <t>Surrey (88th and 156th)</t>
  </si>
  <si>
    <t>West Van</t>
  </si>
  <si>
    <t>Victoria (Gonzales Hts)</t>
  </si>
  <si>
    <t>Victoria (mt Tolmie</t>
  </si>
  <si>
    <t>Degree-Days Below 15°C</t>
  </si>
  <si>
    <t>7A</t>
  </si>
  <si>
    <t>7B</t>
  </si>
  <si>
    <t>Climate Zones</t>
  </si>
  <si>
    <t>Group B1 - Detention Occupancies</t>
  </si>
  <si>
    <t>Group B2 - Treatment Occupancies</t>
  </si>
  <si>
    <t>Group B3 - Care Occupancies</t>
  </si>
  <si>
    <t>Group A1 - Assembly Occupancies (viewing performing arts)</t>
  </si>
  <si>
    <t>Group A3 - Assembly Occupancies (arena)</t>
  </si>
  <si>
    <t>Group A2 - Assembly Occupancies (not elsewhere classified in Group A)</t>
  </si>
  <si>
    <t>Group C - Hotel and Motel</t>
  </si>
  <si>
    <t>Group C - Other Residential</t>
  </si>
  <si>
    <t xml:space="preserve">Group D - Office </t>
  </si>
  <si>
    <t>Group D - Other</t>
  </si>
  <si>
    <t>Group F1 - High-Hazard Industrial Occupancies</t>
  </si>
  <si>
    <t>Group F2 - Medium-Hazard Industrial Occupancies</t>
  </si>
  <si>
    <t>Group F3 - Low-Hazard Industrial Occupancies</t>
  </si>
  <si>
    <t>Burnaby (General)</t>
  </si>
  <si>
    <t>Abbotsford, City</t>
  </si>
  <si>
    <t>Alberni-Clayoquot A, Regional District Electoral Area</t>
  </si>
  <si>
    <t>Alberni-Clayoquot B, Regional District Electoral Area</t>
  </si>
  <si>
    <t>Alberni-Clayoquot C, Regional District Electoral Area</t>
  </si>
  <si>
    <t>Alberni-Clayoquot D, Regional District Electoral Area</t>
  </si>
  <si>
    <t>Alberni-Clayoquot E, Regional District Electoral Area</t>
  </si>
  <si>
    <t>Alberni-Clayoquot F, Regional District Electoral Area</t>
  </si>
  <si>
    <t>Alert Bay, Village</t>
  </si>
  <si>
    <t>Anmore, Village</t>
  </si>
  <si>
    <t>Armstrong, City</t>
  </si>
  <si>
    <t>Ashcroft, Village</t>
  </si>
  <si>
    <t>Barriere, District</t>
  </si>
  <si>
    <t>Belcarra, Village</t>
  </si>
  <si>
    <t>Bowen Island, Municipality</t>
  </si>
  <si>
    <t>Bulkley-Nechako A, Regional District Electoral Area</t>
  </si>
  <si>
    <t>Bulkley-Nechako B, Regional District Electoral Area</t>
  </si>
  <si>
    <t>Bulkley-Nechako C, Regional District Electoral Area</t>
  </si>
  <si>
    <t>Bulkley-Nechako D, Regional District Electoral Area</t>
  </si>
  <si>
    <t>Bulkley-Nechako E, Regional District Electoral Area</t>
  </si>
  <si>
    <t>Bulkley-Nechako F, Regional District Electoral Area</t>
  </si>
  <si>
    <t>Bulkley-Nechako G, Regional District Electoral Area</t>
  </si>
  <si>
    <t>Burnaby, City</t>
  </si>
  <si>
    <t>Burns Lake, Village</t>
  </si>
  <si>
    <t>Cache Creek, Village</t>
  </si>
  <si>
    <t>Campbell River, City</t>
  </si>
  <si>
    <t>Canal Flats, Village</t>
  </si>
  <si>
    <t>Cariboo A, Regional District Electoral Area</t>
  </si>
  <si>
    <t>Cariboo B, Regional District Electoral Area</t>
  </si>
  <si>
    <t>Cariboo C, Regional District Electoral Area</t>
  </si>
  <si>
    <t>Cariboo D, Regional District Electoral Area</t>
  </si>
  <si>
    <t>Cariboo E, Regional District Electoral Area</t>
  </si>
  <si>
    <t>Cariboo F, Regional District Electoral Area</t>
  </si>
  <si>
    <t>Cariboo G, Regional District Electoral Area</t>
  </si>
  <si>
    <t>Cariboo H, Regional District Electoral Area</t>
  </si>
  <si>
    <t>Cariboo I, Regional District Electoral Area</t>
  </si>
  <si>
    <t>Cariboo J, Regional District Electoral Area</t>
  </si>
  <si>
    <t>Cariboo K, Regional District Electoral Area</t>
  </si>
  <si>
    <t>Cariboo L, Regional District Electoral Area</t>
  </si>
  <si>
    <t>Castlegar, City</t>
  </si>
  <si>
    <t>Central Coast A, Regional District Electoral Area</t>
  </si>
  <si>
    <t>Central Coast C, Regional District Electoral Area</t>
  </si>
  <si>
    <t>Central Coast D, Regional District Electoral Area</t>
  </si>
  <si>
    <t>Central Coast E, Regional District Electoral Area</t>
  </si>
  <si>
    <t>Central Kootenay A, Regional District Electoral Area</t>
  </si>
  <si>
    <t>Central Kootenay B, Regional District Electoral Area</t>
  </si>
  <si>
    <t>Central Kootenay C, Regional District Electoral Area</t>
  </si>
  <si>
    <t>Central Kootenay D, Regional District Electoral Area</t>
  </si>
  <si>
    <t>Central Kootenay E, Regional District Electoral Area</t>
  </si>
  <si>
    <t>Central Kootenay F, Regional District Electoral Area</t>
  </si>
  <si>
    <t>Central Kootenay G, Regional District Electoral Area</t>
  </si>
  <si>
    <t>Central Kootenay H, Regional District Electoral Area</t>
  </si>
  <si>
    <t>Central Kootenay I, Regional District Electoral Area</t>
  </si>
  <si>
    <t>Central Kootenay J, Regional District Electoral Area</t>
  </si>
  <si>
    <t>Central Kootenay K, Regional District Electoral Area</t>
  </si>
  <si>
    <t>Central Okanagan J, Regional District Electoral Area</t>
  </si>
  <si>
    <t>Central Okanagan, Regional District Electoral Area</t>
  </si>
  <si>
    <t>Central Saanich, District</t>
  </si>
  <si>
    <t>Chase, Village</t>
  </si>
  <si>
    <t>Chetwynd, District</t>
  </si>
  <si>
    <t>Chilliwack, City</t>
  </si>
  <si>
    <t>Clearwater, District</t>
  </si>
  <si>
    <t>Clinton, Village</t>
  </si>
  <si>
    <t>Coldstream, District</t>
  </si>
  <si>
    <t>Columbia-Shuswap A, Regional District Electoral Area</t>
  </si>
  <si>
    <t>Columbia-Shuswap B, Regional District Electoral Area</t>
  </si>
  <si>
    <t>Columbia-Shuswap C, Regional District Electoral Area</t>
  </si>
  <si>
    <t>Columbia-Shuswap D, Regional District Electoral Area</t>
  </si>
  <si>
    <t>Columbia-Shuswap E, Regional District Electoral Area</t>
  </si>
  <si>
    <t>Columbia-Shuswap F, Regional District Electoral Area</t>
  </si>
  <si>
    <t>Colwood, City</t>
  </si>
  <si>
    <t>Comox Valley A, Regional District Electoral Area</t>
  </si>
  <si>
    <t>Comox Valley B (Lazo North), Regional District Electoral Area</t>
  </si>
  <si>
    <t>Comox Valley C (Puntledge - Black Creek), Regional District Electoral Area</t>
  </si>
  <si>
    <t>Comox, Town</t>
  </si>
  <si>
    <t>Coquitlam, City</t>
  </si>
  <si>
    <t>Courtenay, City</t>
  </si>
  <si>
    <t>Cowichan Valley A, Regional District Electoral Area</t>
  </si>
  <si>
    <t>Cowichan Valley B, Regional District Electoral Area</t>
  </si>
  <si>
    <t>Cowichan Valley C, Regional District Electoral Area</t>
  </si>
  <si>
    <t>Cowichan Valley D, Regional District Electoral Area</t>
  </si>
  <si>
    <t>Cowichan Valley E, Regional District Electoral Area</t>
  </si>
  <si>
    <t>Cowichan Valley F, Regional District Electoral Area</t>
  </si>
  <si>
    <t>Cowichan Valley G, Regional District Electoral Area</t>
  </si>
  <si>
    <t>Cowichan Valley H, Regional District Electoral Area</t>
  </si>
  <si>
    <t>Cowichan Valley I, Regional District Electoral Area</t>
  </si>
  <si>
    <t>Cranbrook, City</t>
  </si>
  <si>
    <t>Creston, Town</t>
  </si>
  <si>
    <t>Cumberland, Village</t>
  </si>
  <si>
    <t>Dawson Creek, City</t>
  </si>
  <si>
    <t>Delta, City</t>
  </si>
  <si>
    <t>Denman Island, Island Trust Area</t>
  </si>
  <si>
    <t>Duncan, City</t>
  </si>
  <si>
    <t>East Kootenay A, Regional District Electoral Area</t>
  </si>
  <si>
    <t>East Kootenay B, Regional District Electoral Area</t>
  </si>
  <si>
    <t>East Kootenay C, Regional District Electoral Area</t>
  </si>
  <si>
    <t>East Kootenay E, Regional District Electoral Area</t>
  </si>
  <si>
    <t>East Kootenay F, Regional District Electoral Area</t>
  </si>
  <si>
    <t>East Kootenay G, Regional District Electoral Area</t>
  </si>
  <si>
    <t>Elkford, District</t>
  </si>
  <si>
    <t>Enderby, City</t>
  </si>
  <si>
    <t>Esquimalt, Township</t>
  </si>
  <si>
    <t>Fernie, City</t>
  </si>
  <si>
    <t>Fort St. James, District</t>
  </si>
  <si>
    <t>Fort St. John, City</t>
  </si>
  <si>
    <t>Fraser Lake, Village</t>
  </si>
  <si>
    <t>Fraser Valley A, Regional District Electoral Area</t>
  </si>
  <si>
    <t>Fraser Valley B, Regional District Electoral Area</t>
  </si>
  <si>
    <t>Fraser Valley C, Regional District Electoral Area</t>
  </si>
  <si>
    <t>Fraser Valley D, Regional District Electoral Area</t>
  </si>
  <si>
    <t>Fraser Valley E, Regional District Electoral Area</t>
  </si>
  <si>
    <t>Fraser Valley F, Regional District Electoral Area</t>
  </si>
  <si>
    <t>Fraser Valley G, Regional District Electoral Area</t>
  </si>
  <si>
    <t>Fraser Valley H, Regional District Electoral Area</t>
  </si>
  <si>
    <t>Fraser-Fort George A, Regional District Electoral Area</t>
  </si>
  <si>
    <t>Fraser-Fort George C, Regional District Electoral Area</t>
  </si>
  <si>
    <t>Fraser-Fort George D, Regional District Electoral Area</t>
  </si>
  <si>
    <t>Fraser-Fort George E, Regional District Electoral Area</t>
  </si>
  <si>
    <t>Fraser-Fort George F, Regional District Electoral Area</t>
  </si>
  <si>
    <t>Fraser-Fort George G, Regional District Electoral Area</t>
  </si>
  <si>
    <t>Fraser-Fort George H, Regional District Electoral Area</t>
  </si>
  <si>
    <t>Fruitvale, Village</t>
  </si>
  <si>
    <t>Gabriola Island, Island Trust Area</t>
  </si>
  <si>
    <t>Galiano Island, Island Trust Area</t>
  </si>
  <si>
    <t>Gambier Island, Island Trust Area</t>
  </si>
  <si>
    <t>Gibsons, Town</t>
  </si>
  <si>
    <t>Gold River, Village</t>
  </si>
  <si>
    <t>Golden, Town</t>
  </si>
  <si>
    <t>Grand Forks, City</t>
  </si>
  <si>
    <t>Granisle, Village</t>
  </si>
  <si>
    <t>Greenwood, City</t>
  </si>
  <si>
    <t>Harrison Hot Springs, Village</t>
  </si>
  <si>
    <t>Hazelton, Village</t>
  </si>
  <si>
    <t>Highlands, District</t>
  </si>
  <si>
    <t>Hope, District</t>
  </si>
  <si>
    <t>Hornby Island, Island Trust Area</t>
  </si>
  <si>
    <t>Houston, District</t>
  </si>
  <si>
    <t>Hudson's Hope, District</t>
  </si>
  <si>
    <t>Invermere, District</t>
  </si>
  <si>
    <t>Juan de Fuca (Part 1), Regional District Electoral Area</t>
  </si>
  <si>
    <t>Juan de Fuca (Part 2), Regional District Electoral Area</t>
  </si>
  <si>
    <t>Kamloops, City</t>
  </si>
  <si>
    <t>Kaslo, Village</t>
  </si>
  <si>
    <t>Kelowna, City</t>
  </si>
  <si>
    <t>Kent, District</t>
  </si>
  <si>
    <t>Keremeos, Village</t>
  </si>
  <si>
    <t>Kimberley, City</t>
  </si>
  <si>
    <t>Kitimat, District</t>
  </si>
  <si>
    <t>Kitimat-Stikine A, Regional District Electoral Area</t>
  </si>
  <si>
    <t>Kitimat-Stikine B, Regional District Electoral Area</t>
  </si>
  <si>
    <t>Kitimat-Stikine C (Part 1), Regional District Electoral Area</t>
  </si>
  <si>
    <t>Kitimat-Stikine C (Part 2), Regional District Electoral Area</t>
  </si>
  <si>
    <t>Kitimat-Stikine D, Regional District Electoral Area</t>
  </si>
  <si>
    <t>Kitimat-Stikine E, Regional District Electoral Area</t>
  </si>
  <si>
    <t>Kitimat-Stikine F, Regional District Electoral Area</t>
  </si>
  <si>
    <t>Kootenay Boundary A, Regional District Electoral Area</t>
  </si>
  <si>
    <t>Kootenay Boundary B / Lower Columbia-Old-Glory, Regional District Electoral Area</t>
  </si>
  <si>
    <t>Kootenay Boundary C / Christina Lake, Regional District Electoral Area</t>
  </si>
  <si>
    <t>Kootenay Boundary D / Rural Grand Forks, Regional District Electoral Area</t>
  </si>
  <si>
    <t>Kootenay Boundary E / West Boundary, Regional District Electoral Area</t>
  </si>
  <si>
    <t>Ladysmith, Town</t>
  </si>
  <si>
    <t>Lake Country, District</t>
  </si>
  <si>
    <t>Lake Cowichan, Town</t>
  </si>
  <si>
    <t>Langford, City</t>
  </si>
  <si>
    <t>Langley, City</t>
  </si>
  <si>
    <t>Langley, District</t>
  </si>
  <si>
    <t>Lantzville, District</t>
  </si>
  <si>
    <t xml:space="preserve">Lasqueti Island, Island Trust Area </t>
  </si>
  <si>
    <t>Lillooet, District</t>
  </si>
  <si>
    <t>Lions Bay, Village</t>
  </si>
  <si>
    <t>Logan Lake, District</t>
  </si>
  <si>
    <t>Lumby, Village</t>
  </si>
  <si>
    <t>Lytton, Village</t>
  </si>
  <si>
    <t>Mackenzie, District</t>
  </si>
  <si>
    <t>Maple Ridge, District</t>
  </si>
  <si>
    <t>Masset, Village</t>
  </si>
  <si>
    <t>Mayne Island, Island Trust Area</t>
  </si>
  <si>
    <t>McBride, Village</t>
  </si>
  <si>
    <t>Merritt, City</t>
  </si>
  <si>
    <t>Metchosin, District</t>
  </si>
  <si>
    <t>Metro Vancouver A, Regional District Electoral Area (except UBC and UEL)</t>
  </si>
  <si>
    <t>Midway, Village</t>
  </si>
  <si>
    <t>Mission, District</t>
  </si>
  <si>
    <t>Montrose, Village</t>
  </si>
  <si>
    <t>Mount Waddington A, Regional District Electoral Area</t>
  </si>
  <si>
    <t>Mount Waddington B, Regional District Electoral Area</t>
  </si>
  <si>
    <t>Mount Waddington C, Regional District Electoral Area</t>
  </si>
  <si>
    <t>Mount Waddington D, Regional District Electoral Area</t>
  </si>
  <si>
    <t>Nakusp, Village</t>
  </si>
  <si>
    <t>Nanaimo A, Regional District Electoral Area</t>
  </si>
  <si>
    <t>Nanaimo B, Regional District Electoral Area</t>
  </si>
  <si>
    <t>Nanaimo C, Regional District Electoral Area</t>
  </si>
  <si>
    <t>Nanaimo E, Regional District Electoral Area</t>
  </si>
  <si>
    <t>Nanaimo F, Regional District Electoral Area</t>
  </si>
  <si>
    <t>Nanaimo G, Regional District Electoral Area</t>
  </si>
  <si>
    <t>Nanaimo H, Regional District Electoral Area</t>
  </si>
  <si>
    <t>Nanaimo, City</t>
  </si>
  <si>
    <t>Nelson, City</t>
  </si>
  <si>
    <t>New Denver, Village</t>
  </si>
  <si>
    <t>New Hazelton, District</t>
  </si>
  <si>
    <t>New Westminster, City</t>
  </si>
  <si>
    <t>Nisga'a, Nation</t>
  </si>
  <si>
    <t>North Coast A, Regional District Electoral Area</t>
  </si>
  <si>
    <t>North Coast C, Regional District Electoral Area</t>
  </si>
  <si>
    <t>North Coast D, Regional District Electoral Area</t>
  </si>
  <si>
    <t>North Coast E, Regional District Electoral Area</t>
  </si>
  <si>
    <t>North Cowichan, District</t>
  </si>
  <si>
    <t>North Okanagan B, Regional District Electoral Area</t>
  </si>
  <si>
    <t>North Okanagan C, Regional District Electoral Area</t>
  </si>
  <si>
    <t>North Okanagan D, Regional District Electoral Area</t>
  </si>
  <si>
    <t>North Okanagan E, Regional District Electoral Area</t>
  </si>
  <si>
    <t>North Okanagan F, Regional District Electoral Area</t>
  </si>
  <si>
    <t>North Pender Island, Island Trust Area</t>
  </si>
  <si>
    <t>North Saanich, District</t>
  </si>
  <si>
    <t>North Vancouver, City</t>
  </si>
  <si>
    <t>North Vancouver, District</t>
  </si>
  <si>
    <t>Northern Rockies, Regional Municipality</t>
  </si>
  <si>
    <t>Oak Bay, District</t>
  </si>
  <si>
    <t>Okanagan-Similkameen A, Regional District Electoral Area</t>
  </si>
  <si>
    <t>Okanagan-Similkameen B, Regional District Electoral Area</t>
  </si>
  <si>
    <t>Okanagan-Similkameen C, Regional District Electoral Area</t>
  </si>
  <si>
    <t>Okanagan-Similkameen D, Regional District Electoral Area</t>
  </si>
  <si>
    <t>Okanagan-Similkameen E, Regional District Electoral Area</t>
  </si>
  <si>
    <t>Okanagan-Similkameen F, Regional District Electoral Area</t>
  </si>
  <si>
    <t>Okanagan-Similkameen G, Regional District Electoral Area</t>
  </si>
  <si>
    <t>Okanagan-Similkameen H, Regional District Electoral Area</t>
  </si>
  <si>
    <t>Oliver, Town</t>
  </si>
  <si>
    <t>One Hundred Mile House, District</t>
  </si>
  <si>
    <t>Osoyoos, Town</t>
  </si>
  <si>
    <t>Parksville, City</t>
  </si>
  <si>
    <t>Peace River B, Regional District Electoral Area</t>
  </si>
  <si>
    <t>Peace River C, Regional District Electoral Area</t>
  </si>
  <si>
    <t>Peace River D, Regional District Electoral Area</t>
  </si>
  <si>
    <t>Peace River E, Regional District Electoral Area</t>
  </si>
  <si>
    <t>Peachland, District</t>
  </si>
  <si>
    <t>Pemberton, Village</t>
  </si>
  <si>
    <t>Penticton, City</t>
  </si>
  <si>
    <t>Pitt Meadows, City</t>
  </si>
  <si>
    <t>Point Grey Campus, University of British Columbia</t>
  </si>
  <si>
    <t>Port Alberni, City</t>
  </si>
  <si>
    <t>Port Alice, Village</t>
  </si>
  <si>
    <t>Port Clements, Village</t>
  </si>
  <si>
    <t>Port Coquitlam, City</t>
  </si>
  <si>
    <t>Port Edward, District</t>
  </si>
  <si>
    <t>Port Hardy, District</t>
  </si>
  <si>
    <t>Port McNeill, Town</t>
  </si>
  <si>
    <t>Port Moody, City</t>
  </si>
  <si>
    <t>Pouce Coupe, Village</t>
  </si>
  <si>
    <t>Powell River, City</t>
  </si>
  <si>
    <t>Prince George, City</t>
  </si>
  <si>
    <t>Prince Rupert, City</t>
  </si>
  <si>
    <t>Princeton, Town</t>
  </si>
  <si>
    <t>qathet A, Regional District Electoral Area</t>
  </si>
  <si>
    <t>qathet B, Regional District Electoral Area</t>
  </si>
  <si>
    <t>qathet C, Regional District Electoral Area</t>
  </si>
  <si>
    <t>qathet D, Regional District Electoral Area</t>
  </si>
  <si>
    <t>qathet E, Regional District Electoral Area</t>
  </si>
  <si>
    <t>Qualicum Beach, Town</t>
  </si>
  <si>
    <t>Queen Charlotte, Village</t>
  </si>
  <si>
    <t>Quesnel, City</t>
  </si>
  <si>
    <t>Radium Hot Springs, Village</t>
  </si>
  <si>
    <t>Revelstoke, City</t>
  </si>
  <si>
    <t>Richmond, City</t>
  </si>
  <si>
    <t>Rossland, City</t>
  </si>
  <si>
    <t>Saanich, District</t>
  </si>
  <si>
    <t>Salmo, Village</t>
  </si>
  <si>
    <t>Salmon Arm, City</t>
  </si>
  <si>
    <t>Salt Spring Island, Island Trust Area</t>
  </si>
  <si>
    <t>Saltspring Island, Regional District Electoral Area</t>
  </si>
  <si>
    <t>Saturna Island, Island Trust Area</t>
  </si>
  <si>
    <t>Sayward, Village</t>
  </si>
  <si>
    <t>Sechelt, District</t>
  </si>
  <si>
    <t>Sicamous, District</t>
  </si>
  <si>
    <t>Sidney, Town</t>
  </si>
  <si>
    <t>Silverton, Village</t>
  </si>
  <si>
    <t>Slocan, Village</t>
  </si>
  <si>
    <t>Smithers, Town</t>
  </si>
  <si>
    <t>Sooke, District</t>
  </si>
  <si>
    <t>South Pender Island, Island Trust Area</t>
  </si>
  <si>
    <t>Southern Gulf Islands, Regional District Electoral Area</t>
  </si>
  <si>
    <t>Spallumcheen, District</t>
  </si>
  <si>
    <t>Sparwood, District</t>
  </si>
  <si>
    <t>Squamish, District</t>
  </si>
  <si>
    <t>Squamish-Lillooet A, Regional District Electoral Area</t>
  </si>
  <si>
    <t>Squamish-Lillooet B, Regional District Electoral Area</t>
  </si>
  <si>
    <t>Squamish-Lillooet C, Regional District Electoral Area</t>
  </si>
  <si>
    <t>Squamish-Lillooet D, Regional District Electoral Area</t>
  </si>
  <si>
    <t>Stewart, District</t>
  </si>
  <si>
    <t>Stikine, Region</t>
  </si>
  <si>
    <t>Strathcona A, Regional District Electoral Area</t>
  </si>
  <si>
    <t>Strathcona B, Regional District Electoral Area</t>
  </si>
  <si>
    <t>Strathcona C, Regional District Electoral Area</t>
  </si>
  <si>
    <t>Strathcona D (Oyster Bay - Buttle Lake), Regional District Electoral Area</t>
  </si>
  <si>
    <t>Summerland, District</t>
  </si>
  <si>
    <t>Sun Peaks, Mountain Resort Municipality</t>
  </si>
  <si>
    <t>Sunshine Coast A, Regional District Electoral Area</t>
  </si>
  <si>
    <t>Sunshine Coast B, Regional District Electoral Area</t>
  </si>
  <si>
    <t>Sunshine Coast D, Regional District Electoral Area</t>
  </si>
  <si>
    <t>Sunshine Coast E, Regional District Electoral Area</t>
  </si>
  <si>
    <t>Sunshine Coast F, Regional District Electoral Area</t>
  </si>
  <si>
    <t>Surrey, City</t>
  </si>
  <si>
    <t>Tahsis, Village</t>
  </si>
  <si>
    <t>Taylor, District</t>
  </si>
  <si>
    <t>Telkwa, Village</t>
  </si>
  <si>
    <t>Terrace, City</t>
  </si>
  <si>
    <t>Thetis Island, Island Trust Area</t>
  </si>
  <si>
    <t>Thompson-Nicola A (Wells Gray Country), Regional District Electoral Area</t>
  </si>
  <si>
    <t>Thompson-Nicola B (Thompson Headwaters), Regional District Electoral Area</t>
  </si>
  <si>
    <t>Thompson-Nicola E (Bonaparte Plateau), Regional District Electoral Area</t>
  </si>
  <si>
    <t>Thompson-Nicola I (Blue Sky Country), Regional District Electoral Area</t>
  </si>
  <si>
    <t>Thompson-Nicola J (Copper Desert Country), Regional District Electoral Area</t>
  </si>
  <si>
    <t>Thompson-Nicola L (Grasslands), Regional District Electoral Area</t>
  </si>
  <si>
    <t>Thompson-Nicola M (Beautiful Nicola Valley - North), Regional District Electoral Area</t>
  </si>
  <si>
    <t>Thompson-Nicola N (Beautiful Nicola Valley - South), Regional District Electoral Area</t>
  </si>
  <si>
    <t>Thompson-Nicola O (Lower North Thompson), Regional District Electoral Area</t>
  </si>
  <si>
    <t>Thompson-Nicola P (Rivers and the Peaks), Regional District Electoral Area</t>
  </si>
  <si>
    <t>Tofino, District</t>
  </si>
  <si>
    <t>Trail, City</t>
  </si>
  <si>
    <t>Tsawwassen, First Nation</t>
  </si>
  <si>
    <t>Tumbler Ridge, District</t>
  </si>
  <si>
    <t>Ucluelet, District</t>
  </si>
  <si>
    <t>University Endowment Lands, University of British Columbia</t>
  </si>
  <si>
    <t>Valemount, Village</t>
  </si>
  <si>
    <t>Vanderhoof, District</t>
  </si>
  <si>
    <t>Vernon, City</t>
  </si>
  <si>
    <t>Victoria, City</t>
  </si>
  <si>
    <t>View Royal, Town</t>
  </si>
  <si>
    <t>Warfield, Village</t>
  </si>
  <si>
    <t>Wells, District</t>
  </si>
  <si>
    <t>West Kelowna, City</t>
  </si>
  <si>
    <t>West Vancouver, District</t>
  </si>
  <si>
    <t>Whistler, Resort Municipality</t>
  </si>
  <si>
    <t>White Rock, City</t>
  </si>
  <si>
    <t>Williams Lake, City</t>
  </si>
  <si>
    <t>Zeballos, Village</t>
  </si>
  <si>
    <t>Reproduced with the permission of the National Research Council of Canada, copyright holder</t>
  </si>
  <si>
    <t>Climate Design Data for Selected Locations in British Columbia</t>
  </si>
  <si>
    <t>2.5%, °C</t>
  </si>
  <si>
    <t>1%, °C</t>
  </si>
  <si>
    <t>Dry, °C</t>
  </si>
  <si>
    <t>Wet, °C</t>
  </si>
  <si>
    <t>NB - The content in this spreadsheet is provided for information only. AHJs may establish different climate values.</t>
  </si>
  <si>
    <t>Applicable Sections of Part 8 of the NECB and the CoV EMG</t>
  </si>
  <si>
    <t>Passive House Planning Package (prepared by a CPHD or CPHC)</t>
  </si>
  <si>
    <t>Name</t>
  </si>
  <si>
    <t>Title</t>
  </si>
  <si>
    <t>Organization Name</t>
  </si>
  <si>
    <t>Version of City of Vancouver Energy Modelling Guidelines</t>
  </si>
  <si>
    <t>Major Occupancy Classification(s) (Exclude Parking Areas)</t>
  </si>
  <si>
    <t>% Better Requirement</t>
  </si>
  <si>
    <t>Step Level</t>
  </si>
  <si>
    <t>Performance Requirement</t>
  </si>
  <si>
    <t>Step 2 with GHGI</t>
  </si>
  <si>
    <t>Step 3 with GHGI</t>
  </si>
  <si>
    <t>Step 4 with GHGI</t>
  </si>
  <si>
    <t>PHPP</t>
  </si>
  <si>
    <t>kgCO2e/kWh</t>
  </si>
  <si>
    <t>ASHRAE 90.1</t>
  </si>
  <si>
    <t>NECB</t>
  </si>
  <si>
    <t>% Better than ASHRAE 90.1</t>
  </si>
  <si>
    <t>% Better than NECB</t>
  </si>
  <si>
    <t>Step 1</t>
  </si>
  <si>
    <t>SECTION A: Project Information (enter all that apply)</t>
  </si>
  <si>
    <t>SECTION E: Modelled Building Performance</t>
  </si>
  <si>
    <t>Modelled Outputs for Entire Building</t>
  </si>
  <si>
    <t>Total Annual Thermal Energy Demand (for TEDI, in kWh)</t>
  </si>
  <si>
    <t>District</t>
  </si>
  <si>
    <t>SECTION F: Summary of Building Performance Characteristics / Modelled Inputs</t>
  </si>
  <si>
    <t>Modelled Infiltration Rate (L/s/m² vert facade)</t>
  </si>
  <si>
    <t>Rezoning</t>
  </si>
  <si>
    <t>Yes</t>
  </si>
  <si>
    <t>No</t>
  </si>
  <si>
    <t>Other</t>
  </si>
  <si>
    <t>Total Other Energy Use</t>
  </si>
  <si>
    <t>Make-Up Air Fuel</t>
  </si>
  <si>
    <t>Emiss Factor (kgCO2e/kWh)</t>
  </si>
  <si>
    <t>Software Used</t>
  </si>
  <si>
    <t>Software</t>
  </si>
  <si>
    <t>EnergyPlus</t>
  </si>
  <si>
    <t>DesignBuilder</t>
  </si>
  <si>
    <t>OpenStudio</t>
  </si>
  <si>
    <t>eQUEST</t>
  </si>
  <si>
    <t>DOE-2 Other</t>
  </si>
  <si>
    <t>IES-VE</t>
  </si>
  <si>
    <t>Sub-Metering</t>
  </si>
  <si>
    <t xml:space="preserve">  Note: purchased renewables used to demonstrate compliance must be secured to satisfaction of AHJ</t>
  </si>
  <si>
    <t>Energy (kWh/yr)</t>
  </si>
  <si>
    <t>Building Height (storeys)</t>
  </si>
  <si>
    <t>N/A</t>
  </si>
  <si>
    <t>Total Annual Energy Use (kWh), Emissions (kgCO2e)</t>
  </si>
  <si>
    <t>Total Modelled Floor Area (m2)</t>
  </si>
  <si>
    <t>Project Identifier (e.g. Rezoning, Development, Building Permit No.)</t>
  </si>
  <si>
    <t>Stage of Project</t>
  </si>
  <si>
    <t>Project Identifier</t>
  </si>
  <si>
    <t>Pre Application or Application</t>
  </si>
  <si>
    <t>Development</t>
  </si>
  <si>
    <t>Building</t>
  </si>
  <si>
    <t>Occupancy</t>
  </si>
  <si>
    <t>Average Window Solar Heat Gain Coefficient</t>
  </si>
  <si>
    <t>Ref. Bylaw / Policy / Rezoning Condition</t>
  </si>
  <si>
    <t>Modelled Above-Ground Vertical / Façade Surface Area (m²)</t>
  </si>
  <si>
    <t>Results as Modelled</t>
  </si>
  <si>
    <t>Energy Design Report Submission Date</t>
  </si>
  <si>
    <r>
      <t>Total Modelled Floor Area (m</t>
    </r>
    <r>
      <rPr>
        <vertAlign val="superscript"/>
        <sz val="11"/>
        <color theme="1"/>
        <rFont val="Calibri"/>
        <family val="2"/>
        <scheme val="minor"/>
      </rPr>
      <t>2</t>
    </r>
    <r>
      <rPr>
        <sz val="11"/>
        <color theme="1"/>
        <rFont val="Calibri"/>
        <family val="2"/>
        <scheme val="minor"/>
      </rPr>
      <t>)</t>
    </r>
  </si>
  <si>
    <t>WHOLE BUILDING PERFORMANCE RESULTS</t>
  </si>
  <si>
    <t>Is Project Passively Cooled and Subject to Overheating Limits</t>
  </si>
  <si>
    <t>Heating Plant</t>
  </si>
  <si>
    <t>Cooling Plant</t>
  </si>
  <si>
    <t>Heating Suite</t>
  </si>
  <si>
    <t>Cooling Suite</t>
  </si>
  <si>
    <t>Electric Baseboard</t>
  </si>
  <si>
    <t>Air Source Heat Pump</t>
  </si>
  <si>
    <t>Ground Source Heat Pump</t>
  </si>
  <si>
    <t>Air Source VRF</t>
  </si>
  <si>
    <t>Ground Source VRF</t>
  </si>
  <si>
    <t>Gas Boiler</t>
  </si>
  <si>
    <t>DHW System</t>
  </si>
  <si>
    <t>None, Suite Only</t>
  </si>
  <si>
    <t>Hydronic Fan Coils</t>
  </si>
  <si>
    <t>VRF Units</t>
  </si>
  <si>
    <t>Hydronic Baseboards</t>
  </si>
  <si>
    <t>Air Cooled Chiller</t>
  </si>
  <si>
    <t>Water Cooled Chiller</t>
  </si>
  <si>
    <t>Heat Pump - Integrated with Space Heating</t>
  </si>
  <si>
    <t>Dedicated Heat Pump - Air Source</t>
  </si>
  <si>
    <t>Dedicated Heat Pump - Ground Source</t>
  </si>
  <si>
    <t>Suite Electric</t>
  </si>
  <si>
    <t>Suite Gas</t>
  </si>
  <si>
    <t>Gas - Integrated with Space Heating</t>
  </si>
  <si>
    <t>Dedicated Gas</t>
  </si>
  <si>
    <t>Does this Building Comply with Overheating Criteria</t>
  </si>
  <si>
    <t>Total Building DHW Low-Flow Savings (%)</t>
  </si>
  <si>
    <t>Total Building DHW Drain Heat Recovery Effectiveness</t>
  </si>
  <si>
    <t>Modelled Floor Area Check  (SECTION A and SECTIONS B&amp;C)</t>
  </si>
  <si>
    <t>Heating System Type</t>
  </si>
  <si>
    <t>Cooling System Type</t>
  </si>
  <si>
    <t xml:space="preserve">DHW System Type </t>
  </si>
  <si>
    <t>Plant</t>
  </si>
  <si>
    <t>Suite</t>
  </si>
  <si>
    <t>Other/Comments</t>
  </si>
  <si>
    <t>Radiant Floor/Ceiling</t>
  </si>
  <si>
    <t>Applicable Version of the BC Building Code</t>
  </si>
  <si>
    <t>Jurisdiction</t>
  </si>
  <si>
    <r>
      <t>Heating Degree Days below 18</t>
    </r>
    <r>
      <rPr>
        <vertAlign val="superscript"/>
        <sz val="11"/>
        <color theme="1"/>
        <rFont val="Calibri"/>
        <family val="2"/>
        <scheme val="minor"/>
      </rPr>
      <t>o</t>
    </r>
    <r>
      <rPr>
        <sz val="11"/>
        <color theme="1"/>
        <rFont val="Calibri"/>
        <family val="2"/>
        <scheme val="minor"/>
      </rPr>
      <t xml:space="preserve">C </t>
    </r>
  </si>
  <si>
    <t>Climate Zone</t>
  </si>
  <si>
    <t>Group E - Mercantile</t>
  </si>
  <si>
    <t>Emissions Factor (kgCO2e/kWh)</t>
  </si>
  <si>
    <t>Total Emissions (kgCO2e)</t>
  </si>
  <si>
    <t>Annual Thermal Energy Demand Whole Building (kWh)</t>
  </si>
  <si>
    <r>
      <t>ATT Target / Tested Value (L/s/m</t>
    </r>
    <r>
      <rPr>
        <vertAlign val="superscript"/>
        <sz val="11"/>
        <color theme="1"/>
        <rFont val="Calibri (Body)"/>
      </rPr>
      <t>2</t>
    </r>
    <r>
      <rPr>
        <sz val="11"/>
        <color theme="1"/>
        <rFont val="Calibri"/>
        <family val="2"/>
        <scheme val="minor"/>
      </rPr>
      <t xml:space="preserve"> of Total Surface Area @ 75 Pa)</t>
    </r>
  </si>
  <si>
    <t>Tables hidden below</t>
  </si>
  <si>
    <r>
      <t xml:space="preserve"> Total Modelled Floor Area (m</t>
    </r>
    <r>
      <rPr>
        <vertAlign val="superscript"/>
        <sz val="11"/>
        <color theme="1"/>
        <rFont val="Calibri (Body)"/>
      </rPr>
      <t>2</t>
    </r>
    <r>
      <rPr>
        <sz val="11"/>
        <color theme="1"/>
        <rFont val="Calibri"/>
        <family val="2"/>
        <scheme val="minor"/>
      </rPr>
      <t>)</t>
    </r>
  </si>
  <si>
    <t>SECTION B: Building Information and Performance Requirements - For Step 1, NECB or ASHRAE Compliance Occupancies - ONLY COMPLETE IF APPLICABLE</t>
  </si>
  <si>
    <t>SECTION C: Building Information and Performance Requirements - Steps 2 through 4</t>
  </si>
  <si>
    <t>SECTION D: Total Building Performance Requirements from SECTION B and SECTION C</t>
  </si>
  <si>
    <t>Heating Energy Residential Occupancies Only (kWh)</t>
  </si>
  <si>
    <t>SECTION G: Contact Information of Individual Who Completed Form</t>
  </si>
  <si>
    <t>Do Step Code Portions Comply with TEDI Requirements</t>
  </si>
  <si>
    <t>BASELINE PERFORMANCE REQUIREMENTS</t>
  </si>
  <si>
    <t>WHOLE BUILDING PERFORMANCE REQUIREMENTS</t>
  </si>
  <si>
    <t>This Energy Report is endorsed by: Architectural Institute of BC, and Engineers and Geoscientists BC</t>
  </si>
  <si>
    <t>REFER TO SUBSECTION 10.2.3.3 OF DIVISION B</t>
  </si>
  <si>
    <t>Business Phone Number</t>
  </si>
  <si>
    <t>Business Email</t>
  </si>
  <si>
    <t>None</t>
  </si>
  <si>
    <t>Number of Overheating Hours for Worst Case Suite/Zone</t>
  </si>
  <si>
    <t>Electric Resistance</t>
  </si>
  <si>
    <t>Combination Electric &amp; Heat Pump</t>
  </si>
  <si>
    <t>Combination Electric &amp; Gas</t>
  </si>
  <si>
    <t>Combination Heat Pump &amp; Gas</t>
  </si>
  <si>
    <t>Partial Cooling, Dedicated Equipment</t>
  </si>
  <si>
    <t>Partial Cooling, Heat Pump</t>
  </si>
  <si>
    <t>Full Cooling, Dedicated Equipment</t>
  </si>
  <si>
    <t>Full Cooling, Heat Pump</t>
  </si>
  <si>
    <t>Full Cooling, Mixed Equipment</t>
  </si>
  <si>
    <t>Avg. Wall Effective R-Value - incl. thermal bridging (m²K/W)</t>
  </si>
  <si>
    <t>Avg. Roof Effective R-Value - incl. thermal bridging (m²K/W)</t>
  </si>
  <si>
    <t>Building Type and Requirements</t>
  </si>
  <si>
    <t>Average Window Effective U-Value (W/m²K)</t>
  </si>
  <si>
    <t>Residential Projects Only - Inputs for Corridor Pressurization and Suite Sub-Metering</t>
  </si>
  <si>
    <t>Total Annual Cooling Energy Demand (kWh)</t>
  </si>
  <si>
    <t>Overheating Requirements</t>
  </si>
  <si>
    <t>Overheating Hours Limit (Normal=200, Vulnerable=20)</t>
  </si>
  <si>
    <t>Overheating</t>
  </si>
  <si>
    <t>Total Energy Use</t>
  </si>
  <si>
    <t>Total Electricity Generated On-Site</t>
  </si>
  <si>
    <t xml:space="preserve">Total Purchased Renewable Electricity </t>
  </si>
  <si>
    <t>Total Purchased Renewable Natural Gas</t>
  </si>
  <si>
    <r>
      <t xml:space="preserve">This reporting form is for buildings that contain major occupancies complying with Subsection 10.2.3. of Division B of the 2018 BC Building Code. This is intended to capture the reporting requirements of Articles 2.2.2.1. and 2.2.9.2. of Division C of the BC Building Code, as well as local government bylaw requirements related to energy use and emissions reductions in buildings. Portions of the building that are subject to Subsection 10.2.2.1.(1)(a) or (b) of Division B of the BC Building Code should also be included in this report. This form should </t>
    </r>
    <r>
      <rPr>
        <b/>
        <sz val="10"/>
        <color theme="1"/>
        <rFont val="Calibri"/>
        <family val="2"/>
        <scheme val="minor"/>
      </rPr>
      <t>not</t>
    </r>
    <r>
      <rPr>
        <sz val="10"/>
        <color theme="1"/>
        <rFont val="Calibri"/>
        <family val="2"/>
        <scheme val="minor"/>
      </rPr>
      <t xml:space="preserve"> be used for projects complying entirely under Subsection 10.2.2.1.(1)(a) or (b) of Division B of the BC Building Code.</t>
    </r>
  </si>
  <si>
    <t>Annual Thermal Energy Demand for Step Code Occupancies 
(portions of building with TEDI requirements must comply with those targets prior to being averaged with non-Step Code portions of building) (kWh)</t>
  </si>
  <si>
    <t xml:space="preserve">All Sections of this form are to be completed. Complete all fields that apply to the project, using information that represents the current stage of design or construction. For fields that do not apply or for which there is no information yet, please leave blank. Additional explanation or instruction is provided for some cells by hovering over the cell - these are indicated by a comment/note symbol in the upper right corner of the cell. If there are no occupancies subject to Step 1 requirements or no occupancies subject to Subsection 10.2.2.1.(1)(a) or (b) of Division B of the BC Building Code, then Section B of this form may be left blank. Similarly, if there are no occupancies subject to Steps 2-4, Section C of this form may be left blank. Compliance indicators in Section E will be determined using an area weighted average of all entered occupancies and their respective requirements from both Sections B and C. </t>
  </si>
  <si>
    <t>Average Wall "Clear Field' R-Value  (m²K/W)</t>
  </si>
  <si>
    <t>Average Roof "Clear Field" R-Value  (m²K/W)</t>
  </si>
  <si>
    <t>Determining Governing Step (if applicable)</t>
  </si>
  <si>
    <t>Lookup Value</t>
  </si>
  <si>
    <t>Result</t>
  </si>
  <si>
    <t>Driving Condition</t>
  </si>
  <si>
    <r>
      <t>(kWh/m</t>
    </r>
    <r>
      <rPr>
        <b/>
        <vertAlign val="superscript"/>
        <sz val="11"/>
        <color theme="1"/>
        <rFont val="Calibri"/>
        <family val="2"/>
        <scheme val="minor"/>
      </rPr>
      <t>2</t>
    </r>
    <r>
      <rPr>
        <b/>
        <sz val="11"/>
        <color theme="1"/>
        <rFont val="Calibri"/>
        <family val="2"/>
        <scheme val="minor"/>
      </rPr>
      <t>/yr)</t>
    </r>
  </si>
  <si>
    <r>
      <t>(kgCO</t>
    </r>
    <r>
      <rPr>
        <b/>
        <vertAlign val="subscript"/>
        <sz val="11"/>
        <color theme="1"/>
        <rFont val="Calibri"/>
        <family val="2"/>
        <scheme val="minor"/>
      </rPr>
      <t>2</t>
    </r>
    <r>
      <rPr>
        <b/>
        <sz val="11"/>
        <color theme="1"/>
        <rFont val="Calibri"/>
        <family val="2"/>
        <scheme val="minor"/>
      </rPr>
      <t>e/m</t>
    </r>
    <r>
      <rPr>
        <b/>
        <vertAlign val="superscript"/>
        <sz val="11"/>
        <color theme="1"/>
        <rFont val="Calibri"/>
        <family val="2"/>
        <scheme val="minor"/>
      </rPr>
      <t>2</t>
    </r>
    <r>
      <rPr>
        <b/>
        <sz val="11"/>
        <color theme="1"/>
        <rFont val="Calibri"/>
        <family val="2"/>
        <scheme val="minor"/>
      </rPr>
      <t>/yr)</t>
    </r>
  </si>
  <si>
    <t>GHGI</t>
  </si>
  <si>
    <t>TEDI</t>
  </si>
  <si>
    <r>
      <t>m</t>
    </r>
    <r>
      <rPr>
        <sz val="10"/>
        <color theme="1"/>
        <rFont val="Calibri"/>
        <family val="2"/>
      </rPr>
      <t>²</t>
    </r>
  </si>
  <si>
    <t>Cell below is for formatting purposes</t>
  </si>
  <si>
    <t xml:space="preserve"> (if applicable)</t>
  </si>
  <si>
    <t xml:space="preserve"> (m²)</t>
  </si>
  <si>
    <t xml:space="preserve"> Modelled Floor Area</t>
  </si>
  <si>
    <t xml:space="preserve"> GHGI Requirement</t>
  </si>
  <si>
    <t>TEUI</t>
  </si>
  <si>
    <t>(kWh/m²/yr)</t>
  </si>
  <si>
    <t>(note, select rows 120 and 174, right click, and select unhide to see content)</t>
  </si>
  <si>
    <t>Group A4 - Assembly Occupancies (occupants in open air)</t>
  </si>
  <si>
    <r>
      <t xml:space="preserve">ENERGY REPORT FOR THE BC ENERGY STEP CODE FOR PART 3 BUILDINGS - </t>
    </r>
    <r>
      <rPr>
        <b/>
        <sz val="12"/>
        <color theme="3" tint="0.39997558519241921"/>
        <rFont val="Calibri"/>
        <family val="2"/>
        <scheme val="minor"/>
      </rPr>
      <t>v2.3 - 2020-09-24</t>
    </r>
  </si>
  <si>
    <t>BC Energy Step Code - Energy Design Report v2.3 - 2020-09-28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</si>
</sst>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_);_(* \(#,##0\);_(* &quot;-&quot;??_);_(@_)"/>
    <numFmt numFmtId="166" formatCode="0.0%"/>
    <numFmt numFmtId="167" formatCode="0.000"/>
    <numFmt numFmtId="168" formatCode="0.0"/>
    <numFmt numFmtId="169" formatCode="#"/>
    <numFmt numFmtId="170" formatCode="0.000#"/>
    <numFmt numFmtId="171" formatCode="#,##0.0"/>
  </numFmts>
  <fonts count="3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sz val="8"/>
      <color theme="1"/>
      <name val="Arial"/>
      <family val="2"/>
    </font>
    <font>
      <sz val="10"/>
      <color theme="1"/>
      <name val="Calibri"/>
      <family val="2"/>
      <scheme val="minor"/>
    </font>
    <font>
      <b/>
      <sz val="12"/>
      <color theme="0"/>
      <name val="Calibri"/>
      <family val="2"/>
      <scheme val="minor"/>
    </font>
    <font>
      <i/>
      <sz val="11"/>
      <color theme="1"/>
      <name val="Calibri"/>
      <family val="2"/>
      <scheme val="minor"/>
    </font>
    <font>
      <b/>
      <sz val="14"/>
      <color theme="3" tint="0.39997558519241921"/>
      <name val="Calibri"/>
      <family val="2"/>
      <scheme val="minor"/>
    </font>
    <font>
      <vertAlign val="superscript"/>
      <sz val="11"/>
      <color theme="1"/>
      <name val="Calibri"/>
      <family val="2"/>
      <scheme val="minor"/>
    </font>
    <font>
      <sz val="11"/>
      <color theme="1" tint="0.14999847407452621"/>
      <name val="Calibri"/>
      <family val="2"/>
      <scheme val="minor"/>
    </font>
    <font>
      <sz val="9"/>
      <color theme="1"/>
      <name val="HelveticaLTPro-Narrow"/>
    </font>
    <font>
      <sz val="11"/>
      <color rgb="FF000000"/>
      <name val="Calibri"/>
      <family val="2"/>
      <scheme val="minor"/>
    </font>
    <font>
      <b/>
      <sz val="14"/>
      <color theme="1"/>
      <name val="Calibri"/>
      <family val="2"/>
      <scheme val="minor"/>
    </font>
    <font>
      <b/>
      <sz val="16"/>
      <color theme="1"/>
      <name val="Calibri"/>
      <family val="2"/>
      <scheme val="minor"/>
    </font>
    <font>
      <sz val="6"/>
      <color theme="1"/>
      <name val="Arial"/>
      <family val="2"/>
    </font>
    <font>
      <b/>
      <sz val="11"/>
      <color theme="1" tint="0.14999847407452621"/>
      <name val="Calibri"/>
      <family val="2"/>
      <scheme val="minor"/>
    </font>
    <font>
      <sz val="16"/>
      <color theme="1"/>
      <name val="Calibri"/>
      <family val="2"/>
      <scheme val="minor"/>
    </font>
    <font>
      <sz val="10"/>
      <color rgb="FF000000"/>
      <name val="Tahoma"/>
      <family val="2"/>
    </font>
    <font>
      <b/>
      <sz val="10"/>
      <color theme="1"/>
      <name val="Calibri"/>
      <family val="2"/>
      <scheme val="minor"/>
    </font>
    <font>
      <i/>
      <sz val="10"/>
      <color theme="1"/>
      <name val="Calibri"/>
      <family val="2"/>
      <scheme val="minor"/>
    </font>
    <font>
      <b/>
      <vertAlign val="superscript"/>
      <sz val="11"/>
      <color theme="1"/>
      <name val="Calibri"/>
      <family val="2"/>
      <scheme val="minor"/>
    </font>
    <font>
      <b/>
      <sz val="11"/>
      <color theme="0"/>
      <name val="Calibri"/>
      <family val="2"/>
      <scheme val="minor"/>
    </font>
    <font>
      <vertAlign val="superscript"/>
      <sz val="11"/>
      <color theme="1"/>
      <name val="Calibri (Body)"/>
    </font>
    <font>
      <sz val="10"/>
      <color rgb="FF000000"/>
      <name val="Calibri"/>
      <family val="2"/>
      <scheme val="minor"/>
    </font>
    <font>
      <b/>
      <vertAlign val="subscript"/>
      <sz val="11"/>
      <color theme="1"/>
      <name val="Calibri"/>
      <family val="2"/>
      <scheme val="minor"/>
    </font>
    <font>
      <sz val="10"/>
      <color theme="1"/>
      <name val="Calibri"/>
      <family val="2"/>
    </font>
    <font>
      <b/>
      <sz val="12"/>
      <color theme="3" tint="0.39997558519241921"/>
      <name val="Calibri"/>
      <family val="2"/>
      <scheme val="minor"/>
    </font>
    <font>
      <sz val="10"/>
      <color indexed="8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D98C9"/>
        <bgColor indexed="64"/>
      </patternFill>
    </fill>
    <fill>
      <patternFill patternType="solid">
        <fgColor rgb="FFEDEDED"/>
        <bgColor indexed="64"/>
      </patternFill>
    </fill>
    <fill>
      <patternFill patternType="solid">
        <fgColor theme="0" tint="-0.14999847407452621"/>
        <bgColor theme="0" tint="-0.14999847407452621"/>
      </patternFill>
    </fill>
    <fill>
      <patternFill patternType="solid">
        <fgColor theme="2" tint="-9.9948118533890809E-2"/>
        <bgColor auto="1"/>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2" tint="-9.9978637043366805E-2"/>
        <bgColor theme="2" tint="-9.9917600024414813E-2"/>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249977111117893"/>
        <bgColor theme="2" tint="-9.9887081514938816E-2"/>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666666"/>
      </left>
      <right/>
      <top style="medium">
        <color rgb="FF666666"/>
      </top>
      <bottom/>
      <diagonal/>
    </border>
    <border>
      <left/>
      <right/>
      <top style="medium">
        <color rgb="FF666666"/>
      </top>
      <bottom/>
      <diagonal/>
    </border>
    <border>
      <left style="medium">
        <color rgb="FF666666"/>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rgb="FF666666"/>
      </bottom>
      <diagonal/>
    </border>
    <border>
      <left/>
      <right/>
      <top style="medium">
        <color rgb="FF666666"/>
      </top>
      <bottom style="medium">
        <color rgb="FF666666"/>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theme="0" tint="-0.14996795556505021"/>
      </top>
      <bottom/>
      <diagonal/>
    </border>
    <border>
      <left style="thin">
        <color theme="0" tint="-0.14996795556505021"/>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medium">
        <color indexed="64"/>
      </right>
      <top style="thin">
        <color theme="0" tint="-0.14996795556505021"/>
      </top>
      <bottom style="thin">
        <color theme="0" tint="-0.14993743705557422"/>
      </bottom>
      <diagonal/>
    </border>
    <border>
      <left/>
      <right style="thin">
        <color theme="0" tint="-0.14996795556505021"/>
      </right>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0" fontId="4" fillId="2" borderId="0" applyFont="0" applyFill="0">
      <alignment horizontal="center" vertical="center"/>
    </xf>
  </cellStyleXfs>
  <cellXfs count="277">
    <xf numFmtId="0" fontId="0" fillId="0" borderId="0" xfId="0"/>
    <xf numFmtId="0" fontId="2" fillId="2" borderId="0" xfId="0" applyFont="1" applyFill="1"/>
    <xf numFmtId="0" fontId="2" fillId="2" borderId="9" xfId="0" applyFont="1" applyFill="1" applyBorder="1"/>
    <xf numFmtId="0" fontId="2" fillId="2" borderId="14" xfId="0" applyFont="1" applyFill="1" applyBorder="1"/>
    <xf numFmtId="0" fontId="7" fillId="2" borderId="0" xfId="0" applyFont="1" applyFill="1" applyBorder="1" applyAlignment="1">
      <alignment horizontal="left" vertical="center"/>
    </xf>
    <xf numFmtId="0" fontId="0" fillId="0" borderId="0" xfId="0" applyFont="1"/>
    <xf numFmtId="0" fontId="0" fillId="0" borderId="0" xfId="0" applyFont="1" applyAlignment="1">
      <alignment horizontal="center" vertical="center"/>
    </xf>
    <xf numFmtId="0" fontId="0" fillId="5" borderId="17" xfId="0" applyFont="1" applyFill="1" applyBorder="1" applyAlignment="1">
      <alignment vertical="center" wrapText="1"/>
    </xf>
    <xf numFmtId="0" fontId="11" fillId="5" borderId="16" xfId="0" applyFont="1" applyFill="1" applyBorder="1" applyAlignment="1">
      <alignment vertical="center" wrapText="1"/>
    </xf>
    <xf numFmtId="0" fontId="11" fillId="5" borderId="18" xfId="0" applyFont="1" applyFill="1" applyBorder="1" applyAlignment="1">
      <alignment horizontal="center" vertical="center" wrapText="1"/>
    </xf>
    <xf numFmtId="16" fontId="11" fillId="5" borderId="18" xfId="0" applyNumberFormat="1" applyFont="1" applyFill="1" applyBorder="1" applyAlignment="1">
      <alignment horizontal="center" vertical="center" wrapText="1"/>
    </xf>
    <xf numFmtId="0" fontId="0" fillId="0" borderId="7" xfId="0" applyFont="1" applyFill="1" applyBorder="1" applyAlignment="1" applyProtection="1">
      <alignment horizontal="center"/>
      <protection locked="0"/>
    </xf>
    <xf numFmtId="0" fontId="12" fillId="0" borderId="25" xfId="0" applyFont="1" applyBorder="1" applyAlignment="1">
      <alignment vertical="center" wrapText="1"/>
    </xf>
    <xf numFmtId="0" fontId="12" fillId="0" borderId="26" xfId="0" applyFont="1" applyBorder="1" applyAlignment="1">
      <alignment vertical="center" wrapText="1"/>
    </xf>
    <xf numFmtId="0" fontId="5" fillId="0" borderId="0" xfId="0" applyFont="1"/>
    <xf numFmtId="0" fontId="0" fillId="0" borderId="0" xfId="0" applyAlignment="1">
      <alignment horizontal="right"/>
    </xf>
    <xf numFmtId="0" fontId="0" fillId="2" borderId="12" xfId="0" applyFont="1" applyFill="1" applyBorder="1"/>
    <xf numFmtId="0" fontId="13" fillId="2" borderId="0" xfId="0" applyFont="1" applyFill="1" applyAlignment="1">
      <alignment vertical="center"/>
    </xf>
    <xf numFmtId="0" fontId="15" fillId="0" borderId="0" xfId="0" applyFont="1"/>
    <xf numFmtId="0" fontId="13" fillId="0" borderId="0" xfId="0" applyFont="1"/>
    <xf numFmtId="0" fontId="16" fillId="0" borderId="0" xfId="0" applyFont="1"/>
    <xf numFmtId="0" fontId="0" fillId="6" borderId="17" xfId="0" applyFont="1" applyFill="1" applyBorder="1" applyAlignment="1">
      <alignment vertical="center"/>
    </xf>
    <xf numFmtId="0" fontId="0" fillId="6" borderId="9" xfId="0" applyFont="1" applyFill="1" applyBorder="1" applyAlignment="1">
      <alignment vertical="center"/>
    </xf>
    <xf numFmtId="0" fontId="0" fillId="6" borderId="29" xfId="0" applyFont="1" applyFill="1" applyBorder="1" applyAlignment="1">
      <alignment vertical="center"/>
    </xf>
    <xf numFmtId="0" fontId="0" fillId="0" borderId="9" xfId="0" applyFont="1" applyBorder="1" applyAlignment="1">
      <alignment vertical="center"/>
    </xf>
    <xf numFmtId="0" fontId="0" fillId="0" borderId="29" xfId="0" applyFont="1" applyBorder="1" applyAlignment="1">
      <alignment vertical="center"/>
    </xf>
    <xf numFmtId="0" fontId="0" fillId="6" borderId="9" xfId="0" applyFont="1" applyFill="1" applyBorder="1" applyAlignment="1">
      <alignment horizontal="left" vertical="center" wrapText="1"/>
    </xf>
    <xf numFmtId="0" fontId="0" fillId="0" borderId="9" xfId="0" applyFont="1" applyBorder="1" applyAlignment="1">
      <alignment vertical="center" wrapText="1"/>
    </xf>
    <xf numFmtId="0" fontId="0" fillId="6" borderId="9" xfId="0" applyFont="1" applyFill="1" applyBorder="1" applyAlignment="1">
      <alignment vertical="center" wrapText="1"/>
    </xf>
    <xf numFmtId="0" fontId="0" fillId="0" borderId="9" xfId="0" applyFont="1" applyBorder="1" applyAlignment="1">
      <alignment horizontal="left" vertical="center" wrapText="1"/>
    </xf>
    <xf numFmtId="0" fontId="0" fillId="6" borderId="30" xfId="0" applyFont="1" applyFill="1" applyBorder="1" applyAlignment="1">
      <alignment vertical="center"/>
    </xf>
    <xf numFmtId="0" fontId="0" fillId="6" borderId="12" xfId="0" applyFont="1" applyFill="1" applyBorder="1" applyAlignment="1">
      <alignment vertical="center"/>
    </xf>
    <xf numFmtId="0" fontId="0" fillId="6" borderId="32" xfId="0" applyFont="1" applyFill="1" applyBorder="1" applyAlignment="1">
      <alignment vertical="center"/>
    </xf>
    <xf numFmtId="16" fontId="17" fillId="5" borderId="31" xfId="0" applyNumberFormat="1" applyFont="1" applyFill="1" applyBorder="1" applyAlignment="1">
      <alignment horizontal="center" vertical="center" wrapText="1"/>
    </xf>
    <xf numFmtId="0" fontId="0" fillId="2" borderId="0" xfId="0" applyFont="1" applyFill="1" applyBorder="1" applyAlignment="1">
      <alignment horizontal="center"/>
    </xf>
    <xf numFmtId="0" fontId="17" fillId="5" borderId="31" xfId="0" applyFont="1" applyFill="1" applyBorder="1" applyAlignment="1">
      <alignment horizontal="center" vertical="center" wrapText="1"/>
    </xf>
    <xf numFmtId="0" fontId="0" fillId="2" borderId="0" xfId="0" applyFont="1" applyFill="1" applyBorder="1" applyProtection="1"/>
    <xf numFmtId="0" fontId="0" fillId="2" borderId="5" xfId="0" applyFont="1" applyFill="1" applyBorder="1" applyProtection="1"/>
    <xf numFmtId="0" fontId="0" fillId="2" borderId="7" xfId="0" applyFont="1" applyFill="1" applyBorder="1" applyAlignment="1" applyProtection="1">
      <alignment horizontal="right"/>
    </xf>
    <xf numFmtId="168" fontId="0" fillId="0" borderId="0" xfId="0" applyNumberFormat="1"/>
    <xf numFmtId="0" fontId="0" fillId="2" borderId="4" xfId="0" applyFont="1" applyFill="1" applyBorder="1" applyAlignment="1" applyProtection="1">
      <alignment horizontal="right"/>
    </xf>
    <xf numFmtId="0" fontId="0" fillId="2" borderId="0" xfId="0" applyFont="1" applyFill="1" applyBorder="1" applyAlignment="1" applyProtection="1">
      <alignment horizontal="center" vertical="center"/>
    </xf>
    <xf numFmtId="1" fontId="2" fillId="2" borderId="0" xfId="0" applyNumberFormat="1" applyFont="1" applyFill="1" applyBorder="1" applyAlignment="1" applyProtection="1">
      <alignment horizontal="center" wrapText="1"/>
    </xf>
    <xf numFmtId="0" fontId="2" fillId="2" borderId="7" xfId="0" applyFont="1" applyFill="1" applyBorder="1" applyProtection="1"/>
    <xf numFmtId="165" fontId="0" fillId="2" borderId="5" xfId="1" applyNumberFormat="1" applyFont="1" applyFill="1" applyBorder="1" applyAlignment="1" applyProtection="1">
      <alignment horizontal="center"/>
    </xf>
    <xf numFmtId="0" fontId="0" fillId="2" borderId="0" xfId="1" applyNumberFormat="1" applyFont="1" applyFill="1" applyBorder="1" applyAlignment="1" applyProtection="1">
      <alignment horizontal="center"/>
    </xf>
    <xf numFmtId="0" fontId="0" fillId="2" borderId="0" xfId="0" applyFont="1" applyFill="1" applyBorder="1" applyAlignment="1" applyProtection="1">
      <alignment horizontal="center" wrapText="1"/>
    </xf>
    <xf numFmtId="0" fontId="6" fillId="2" borderId="0" xfId="0" applyFont="1" applyFill="1" applyAlignment="1">
      <alignment horizontal="center"/>
    </xf>
    <xf numFmtId="0" fontId="6" fillId="2" borderId="0" xfId="0" applyFont="1" applyFill="1"/>
    <xf numFmtId="168" fontId="6" fillId="2" borderId="0" xfId="0" applyNumberFormat="1" applyFont="1" applyFill="1"/>
    <xf numFmtId="0" fontId="6" fillId="2" borderId="0" xfId="0" applyFont="1" applyFill="1" applyBorder="1"/>
    <xf numFmtId="0" fontId="6" fillId="2" borderId="0" xfId="0" applyFont="1" applyFill="1" applyBorder="1" applyAlignment="1">
      <alignment horizontal="right"/>
    </xf>
    <xf numFmtId="0" fontId="20" fillId="2" borderId="0" xfId="0" applyFont="1" applyFill="1" applyBorder="1" applyAlignment="1">
      <alignment vertical="top"/>
    </xf>
    <xf numFmtId="0" fontId="6" fillId="3" borderId="1" xfId="0" applyFont="1" applyFill="1" applyBorder="1" applyProtection="1"/>
    <xf numFmtId="0" fontId="6" fillId="3" borderId="2" xfId="0" applyFont="1" applyFill="1" applyBorder="1" applyProtection="1"/>
    <xf numFmtId="0" fontId="6" fillId="3" borderId="3" xfId="0" applyFont="1" applyFill="1" applyBorder="1" applyProtection="1"/>
    <xf numFmtId="0" fontId="6" fillId="2" borderId="8" xfId="0" applyFont="1" applyFill="1" applyBorder="1" applyProtection="1"/>
    <xf numFmtId="0" fontId="20" fillId="2" borderId="0" xfId="0" applyFont="1" applyFill="1" applyBorder="1" applyAlignment="1" applyProtection="1">
      <alignment horizontal="center" vertical="center"/>
    </xf>
    <xf numFmtId="0" fontId="6" fillId="0" borderId="0" xfId="0" applyFont="1" applyFill="1"/>
    <xf numFmtId="0" fontId="6" fillId="2" borderId="0" xfId="0" applyFont="1" applyFill="1" applyBorder="1" applyAlignment="1">
      <alignment horizontal="center"/>
    </xf>
    <xf numFmtId="0" fontId="0" fillId="2" borderId="15" xfId="0" applyFont="1" applyFill="1" applyBorder="1" applyAlignment="1">
      <alignment horizontal="center"/>
    </xf>
    <xf numFmtId="0" fontId="0" fillId="2" borderId="16" xfId="0" applyFont="1" applyFill="1" applyBorder="1" applyAlignment="1">
      <alignment horizontal="center"/>
    </xf>
    <xf numFmtId="0" fontId="0" fillId="2" borderId="14" xfId="0" applyFont="1" applyFill="1" applyBorder="1" applyAlignment="1">
      <alignment horizontal="center"/>
    </xf>
    <xf numFmtId="0" fontId="0" fillId="2" borderId="13" xfId="0" applyFont="1" applyFill="1" applyBorder="1" applyAlignment="1">
      <alignment horizontal="center"/>
    </xf>
    <xf numFmtId="0" fontId="0" fillId="2" borderId="12" xfId="0" applyFont="1" applyFill="1" applyBorder="1" applyAlignment="1">
      <alignment horizontal="center"/>
    </xf>
    <xf numFmtId="0" fontId="0" fillId="2" borderId="9" xfId="0" applyFont="1" applyFill="1" applyBorder="1"/>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2" borderId="9" xfId="0" applyFont="1" applyFill="1" applyBorder="1" applyAlignment="1">
      <alignment horizontal="center"/>
    </xf>
    <xf numFmtId="0" fontId="0" fillId="2" borderId="14" xfId="0" applyFont="1" applyFill="1" applyBorder="1"/>
    <xf numFmtId="0" fontId="0" fillId="2" borderId="15" xfId="0" applyFont="1" applyFill="1" applyBorder="1"/>
    <xf numFmtId="0" fontId="6" fillId="2" borderId="14" xfId="0" applyFont="1" applyFill="1" applyBorder="1" applyAlignment="1">
      <alignment horizontal="center" vertical="center"/>
    </xf>
    <xf numFmtId="0" fontId="6" fillId="2" borderId="15" xfId="0" applyFont="1" applyFill="1" applyBorder="1"/>
    <xf numFmtId="0" fontId="6" fillId="2" borderId="16" xfId="0" applyFont="1" applyFill="1" applyBorder="1"/>
    <xf numFmtId="0" fontId="20" fillId="2" borderId="0" xfId="0" applyFont="1" applyFill="1"/>
    <xf numFmtId="0" fontId="0" fillId="2" borderId="0" xfId="0" applyFont="1" applyFill="1"/>
    <xf numFmtId="167" fontId="6" fillId="2" borderId="0" xfId="0" quotePrefix="1" applyNumberFormat="1" applyFont="1" applyFill="1" applyAlignment="1">
      <alignment horizontal="center"/>
    </xf>
    <xf numFmtId="0" fontId="0" fillId="0" borderId="33" xfId="0" applyFont="1" applyBorder="1" applyAlignment="1" applyProtection="1">
      <alignment horizontal="center"/>
      <protection locked="0"/>
    </xf>
    <xf numFmtId="165" fontId="0" fillId="0" borderId="0" xfId="1" applyNumberFormat="1" applyFont="1" applyFill="1" applyBorder="1" applyProtection="1">
      <protection locked="0"/>
    </xf>
    <xf numFmtId="165" fontId="8" fillId="0" borderId="7" xfId="1" applyNumberFormat="1" applyFont="1" applyFill="1" applyBorder="1" applyAlignment="1" applyProtection="1">
      <alignment horizontal="right"/>
      <protection locked="0"/>
    </xf>
    <xf numFmtId="9" fontId="0" fillId="0" borderId="0" xfId="2" applyFont="1" applyFill="1" applyBorder="1" applyProtection="1">
      <protection locked="0"/>
    </xf>
    <xf numFmtId="0" fontId="0" fillId="0" borderId="8" xfId="0" applyFont="1" applyBorder="1" applyProtection="1">
      <protection locked="0"/>
    </xf>
    <xf numFmtId="9" fontId="0" fillId="0" borderId="8" xfId="2" applyFont="1" applyFill="1" applyBorder="1" applyProtection="1">
      <protection locked="0"/>
    </xf>
    <xf numFmtId="165" fontId="0" fillId="0" borderId="0" xfId="1" applyNumberFormat="1" applyFont="1" applyFill="1" applyBorder="1" applyAlignment="1" applyProtection="1">
      <alignment horizontal="center" vertical="center"/>
      <protection locked="0"/>
    </xf>
    <xf numFmtId="167" fontId="0" fillId="0" borderId="0" xfId="0" applyNumberFormat="1" applyFont="1" applyBorder="1" applyAlignment="1" applyProtection="1">
      <alignment horizontal="center" vertical="center"/>
      <protection locked="0"/>
    </xf>
    <xf numFmtId="0" fontId="0" fillId="0" borderId="0" xfId="0" applyFont="1" applyBorder="1" applyProtection="1">
      <protection locked="0"/>
    </xf>
    <xf numFmtId="168" fontId="0" fillId="0" borderId="0" xfId="0" applyNumberFormat="1" applyFont="1" applyBorder="1" applyProtection="1">
      <protection locked="0"/>
    </xf>
    <xf numFmtId="2" fontId="0" fillId="0" borderId="0" xfId="0" applyNumberFormat="1" applyFont="1" applyBorder="1" applyProtection="1">
      <protection locked="0"/>
    </xf>
    <xf numFmtId="165" fontId="0" fillId="2" borderId="0" xfId="1" applyNumberFormat="1" applyFont="1" applyFill="1" applyBorder="1" applyProtection="1"/>
    <xf numFmtId="168" fontId="0" fillId="0" borderId="0" xfId="2" applyNumberFormat="1" applyFont="1" applyFill="1" applyBorder="1" applyProtection="1">
      <protection locked="0"/>
    </xf>
    <xf numFmtId="171" fontId="0" fillId="8" borderId="5" xfId="0" applyNumberFormat="1" applyFont="1" applyFill="1" applyBorder="1" applyAlignment="1" applyProtection="1">
      <alignment horizontal="center" vertical="center"/>
    </xf>
    <xf numFmtId="171" fontId="0" fillId="8" borderId="6" xfId="0" applyNumberFormat="1" applyFont="1" applyFill="1" applyBorder="1" applyAlignment="1" applyProtection="1">
      <alignment horizontal="center" vertical="center"/>
    </xf>
    <xf numFmtId="0" fontId="0" fillId="2" borderId="7" xfId="0" applyFont="1" applyFill="1" applyBorder="1" applyAlignment="1" applyProtection="1">
      <alignment horizontal="center" vertical="center" wrapText="1"/>
    </xf>
    <xf numFmtId="0" fontId="6" fillId="2" borderId="0" xfId="0" applyFont="1" applyFill="1" applyBorder="1" applyProtection="1"/>
    <xf numFmtId="0" fontId="8" fillId="2" borderId="7" xfId="0" applyFont="1" applyFill="1" applyBorder="1" applyAlignment="1" applyProtection="1">
      <alignment horizontal="center"/>
    </xf>
    <xf numFmtId="0" fontId="8" fillId="2" borderId="0" xfId="0" applyFont="1" applyFill="1" applyBorder="1" applyAlignment="1" applyProtection="1">
      <alignment horizontal="center"/>
    </xf>
    <xf numFmtId="0" fontId="0" fillId="2" borderId="0" xfId="0" applyFont="1" applyFill="1" applyBorder="1" applyAlignment="1" applyProtection="1">
      <alignment horizontal="right" wrapText="1"/>
    </xf>
    <xf numFmtId="0" fontId="0" fillId="2" borderId="4" xfId="0" applyFont="1" applyFill="1" applyBorder="1" applyAlignment="1" applyProtection="1">
      <alignment horizontal="center" vertical="center"/>
    </xf>
    <xf numFmtId="0" fontId="2" fillId="2" borderId="5" xfId="0" applyFont="1" applyFill="1" applyBorder="1" applyAlignment="1" applyProtection="1">
      <alignment horizontal="right"/>
    </xf>
    <xf numFmtId="0" fontId="0" fillId="3" borderId="7" xfId="0" applyFont="1" applyFill="1" applyBorder="1" applyProtection="1"/>
    <xf numFmtId="165" fontId="0" fillId="3" borderId="0" xfId="1" applyNumberFormat="1" applyFont="1" applyFill="1" applyBorder="1" applyProtection="1"/>
    <xf numFmtId="0" fontId="0" fillId="3" borderId="0" xfId="0" applyFont="1" applyFill="1" applyBorder="1" applyProtection="1"/>
    <xf numFmtId="0" fontId="0" fillId="3" borderId="0" xfId="0" applyFont="1" applyFill="1" applyBorder="1" applyAlignment="1" applyProtection="1">
      <alignment horizontal="center"/>
    </xf>
    <xf numFmtId="0" fontId="6" fillId="3" borderId="8" xfId="0" applyFont="1" applyFill="1" applyBorder="1" applyAlignment="1" applyProtection="1">
      <alignment horizontal="center"/>
    </xf>
    <xf numFmtId="0" fontId="0" fillId="2" borderId="7" xfId="0" applyFont="1" applyFill="1" applyBorder="1" applyProtection="1"/>
    <xf numFmtId="0" fontId="0" fillId="2" borderId="7" xfId="0" applyFont="1" applyFill="1" applyBorder="1" applyAlignment="1" applyProtection="1">
      <alignment horizontal="right" vertical="center" wrapText="1"/>
    </xf>
    <xf numFmtId="0" fontId="2" fillId="2" borderId="7" xfId="0" applyFont="1" applyFill="1" applyBorder="1" applyAlignment="1" applyProtection="1">
      <alignment horizontal="right"/>
    </xf>
    <xf numFmtId="2" fontId="6" fillId="3" borderId="2" xfId="0" applyNumberFormat="1" applyFont="1" applyFill="1" applyBorder="1" applyProtection="1"/>
    <xf numFmtId="165" fontId="6" fillId="3" borderId="2" xfId="0" applyNumberFormat="1" applyFont="1" applyFill="1" applyBorder="1" applyProtection="1"/>
    <xf numFmtId="0" fontId="6" fillId="3" borderId="2" xfId="0" applyFont="1" applyFill="1" applyBorder="1" applyAlignment="1" applyProtection="1">
      <alignment horizontal="center"/>
    </xf>
    <xf numFmtId="0" fontId="0" fillId="2" borderId="0" xfId="0" applyFont="1" applyFill="1" applyBorder="1" applyAlignment="1" applyProtection="1">
      <alignment horizontal="center" vertical="top"/>
    </xf>
    <xf numFmtId="0" fontId="2" fillId="2" borderId="0" xfId="0" applyFont="1" applyFill="1" applyBorder="1" applyAlignment="1" applyProtection="1">
      <alignment horizontal="center" vertical="top"/>
    </xf>
    <xf numFmtId="0" fontId="2" fillId="2" borderId="7" xfId="0" applyFont="1" applyFill="1" applyBorder="1" applyAlignment="1" applyProtection="1">
      <alignment horizontal="center" vertical="center" wrapText="1"/>
    </xf>
    <xf numFmtId="168" fontId="0" fillId="2" borderId="0" xfId="0" applyNumberFormat="1" applyFont="1" applyFill="1" applyBorder="1" applyProtection="1"/>
    <xf numFmtId="168" fontId="0" fillId="2" borderId="8" xfId="0" applyNumberFormat="1" applyFont="1" applyFill="1" applyBorder="1" applyProtection="1"/>
    <xf numFmtId="0" fontId="0" fillId="2" borderId="8" xfId="0" applyFont="1" applyFill="1" applyBorder="1" applyProtection="1"/>
    <xf numFmtId="165" fontId="0" fillId="2" borderId="0" xfId="1" applyNumberFormat="1" applyFont="1" applyFill="1" applyBorder="1" applyAlignment="1" applyProtection="1">
      <alignment horizontal="center" vertical="center"/>
    </xf>
    <xf numFmtId="0" fontId="8" fillId="2" borderId="7" xfId="0" applyFont="1" applyFill="1" applyBorder="1" applyAlignment="1" applyProtection="1">
      <alignment horizontal="left"/>
    </xf>
    <xf numFmtId="0" fontId="8" fillId="2" borderId="0" xfId="0" applyFont="1" applyFill="1" applyBorder="1" applyAlignment="1" applyProtection="1">
      <alignment horizontal="center" vertical="center"/>
    </xf>
    <xf numFmtId="9" fontId="0" fillId="2" borderId="0" xfId="2" applyFont="1" applyFill="1" applyBorder="1" applyProtection="1"/>
    <xf numFmtId="168" fontId="0" fillId="2" borderId="0" xfId="0" applyNumberFormat="1" applyFont="1" applyFill="1" applyBorder="1" applyAlignment="1" applyProtection="1">
      <alignment horizontal="center" vertical="center"/>
    </xf>
    <xf numFmtId="0" fontId="2" fillId="11" borderId="0" xfId="0" applyFont="1" applyFill="1" applyBorder="1" applyAlignment="1" applyProtection="1">
      <alignment horizont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0" fillId="2" borderId="0" xfId="0" applyFont="1" applyFill="1" applyBorder="1" applyAlignment="1" applyProtection="1">
      <alignment horizontal="right"/>
    </xf>
    <xf numFmtId="0" fontId="2" fillId="2" borderId="0" xfId="0" applyFont="1" applyFill="1" applyBorder="1" applyAlignment="1" applyProtection="1">
      <alignment horizontal="right"/>
    </xf>
    <xf numFmtId="164" fontId="0" fillId="2" borderId="8" xfId="0" applyNumberFormat="1" applyFont="1" applyFill="1" applyBorder="1" applyProtection="1"/>
    <xf numFmtId="0" fontId="0" fillId="2" borderId="8" xfId="0" applyFont="1" applyFill="1" applyBorder="1" applyAlignment="1" applyProtection="1">
      <alignment horizontal="right"/>
    </xf>
    <xf numFmtId="0" fontId="23" fillId="4" borderId="0" xfId="0" applyFont="1" applyFill="1" applyBorder="1" applyAlignment="1" applyProtection="1">
      <alignment horizontal="left" vertical="center"/>
    </xf>
    <xf numFmtId="0" fontId="23" fillId="4" borderId="8" xfId="0" applyFont="1" applyFill="1" applyBorder="1" applyAlignment="1" applyProtection="1">
      <alignment horizontal="left" vertical="center"/>
    </xf>
    <xf numFmtId="0" fontId="0" fillId="2" borderId="4" xfId="0" applyFont="1" applyFill="1" applyBorder="1" applyProtection="1"/>
    <xf numFmtId="0" fontId="0" fillId="2" borderId="6" xfId="0" applyFont="1" applyFill="1" applyBorder="1" applyAlignment="1" applyProtection="1">
      <alignment horizontal="right"/>
    </xf>
    <xf numFmtId="0" fontId="0" fillId="0" borderId="0" xfId="0" applyFont="1" applyFill="1" applyBorder="1" applyAlignment="1" applyProtection="1">
      <alignment horizontal="center" vertical="center"/>
      <protection locked="0"/>
    </xf>
    <xf numFmtId="168" fontId="0" fillId="0" borderId="0" xfId="0" applyNumberFormat="1" applyFont="1" applyFill="1" applyBorder="1" applyAlignment="1" applyProtection="1">
      <alignment horizontal="center" vertical="center"/>
      <protection locked="0"/>
    </xf>
    <xf numFmtId="165" fontId="0" fillId="2" borderId="0" xfId="1" applyNumberFormat="1" applyFont="1" applyFill="1" applyBorder="1" applyAlignment="1" applyProtection="1">
      <alignment horizontal="center"/>
    </xf>
    <xf numFmtId="0" fontId="6" fillId="2" borderId="5" xfId="0" applyFont="1" applyFill="1" applyBorder="1" applyProtection="1"/>
    <xf numFmtId="3" fontId="0" fillId="0" borderId="0" xfId="1" applyNumberFormat="1" applyFont="1" applyFill="1" applyBorder="1" applyAlignment="1" applyProtection="1">
      <alignment horizontal="center" vertical="center"/>
      <protection locked="0"/>
    </xf>
    <xf numFmtId="3" fontId="0" fillId="2" borderId="0" xfId="0" applyNumberFormat="1" applyFont="1" applyFill="1" applyBorder="1" applyProtection="1"/>
    <xf numFmtId="3" fontId="8" fillId="2" borderId="0" xfId="0" applyNumberFormat="1" applyFont="1" applyFill="1" applyBorder="1" applyAlignment="1" applyProtection="1">
      <alignment horizontal="center"/>
    </xf>
    <xf numFmtId="3" fontId="0" fillId="12" borderId="0" xfId="1" applyNumberFormat="1" applyFont="1" applyFill="1" applyBorder="1" applyAlignment="1" applyProtection="1">
      <alignment horizontal="center" vertical="center"/>
    </xf>
    <xf numFmtId="0" fontId="0" fillId="13" borderId="7" xfId="0" applyFont="1" applyFill="1" applyBorder="1" applyAlignment="1" applyProtection="1">
      <alignment horizontal="right"/>
    </xf>
    <xf numFmtId="169" fontId="0" fillId="13" borderId="0" xfId="0" applyNumberFormat="1" applyFont="1" applyFill="1" applyBorder="1" applyAlignment="1" applyProtection="1">
      <alignment horizontal="center" vertical="center"/>
    </xf>
    <xf numFmtId="3" fontId="0" fillId="12" borderId="5" xfId="1" applyNumberFormat="1" applyFont="1" applyFill="1" applyBorder="1" applyAlignment="1" applyProtection="1">
      <alignment horizontal="center" vertical="center"/>
    </xf>
    <xf numFmtId="1" fontId="2" fillId="14" borderId="0" xfId="0" applyNumberFormat="1" applyFont="1" applyFill="1" applyBorder="1" applyAlignment="1" applyProtection="1">
      <alignment horizontal="center" vertical="center"/>
    </xf>
    <xf numFmtId="170" fontId="0" fillId="12" borderId="0" xfId="0" applyNumberFormat="1" applyFont="1" applyFill="1" applyBorder="1" applyAlignment="1" applyProtection="1">
      <alignment horizontal="center" vertical="center"/>
    </xf>
    <xf numFmtId="3" fontId="0" fillId="12" borderId="0" xfId="0" applyNumberFormat="1" applyFont="1" applyFill="1" applyBorder="1" applyAlignment="1" applyProtection="1">
      <alignment horizontal="center"/>
    </xf>
    <xf numFmtId="166" fontId="0" fillId="12" borderId="0" xfId="2" applyNumberFormat="1" applyFont="1" applyFill="1" applyBorder="1" applyAlignment="1" applyProtection="1">
      <alignment horizontal="center" vertical="center"/>
    </xf>
    <xf numFmtId="0" fontId="0" fillId="12" borderId="0" xfId="0" applyFont="1" applyFill="1" applyBorder="1" applyAlignment="1" applyProtection="1">
      <alignment horizontal="center" vertical="center"/>
    </xf>
    <xf numFmtId="0" fontId="0" fillId="12" borderId="0" xfId="0" applyNumberFormat="1" applyFont="1" applyFill="1" applyBorder="1" applyAlignment="1" applyProtection="1">
      <alignment horizontal="center" vertical="center"/>
    </xf>
    <xf numFmtId="168" fontId="0" fillId="12" borderId="0" xfId="0" applyNumberFormat="1" applyFont="1" applyFill="1" applyBorder="1" applyAlignment="1" applyProtection="1">
      <alignment horizontal="center" vertical="center"/>
    </xf>
    <xf numFmtId="3" fontId="0" fillId="12" borderId="0" xfId="0" applyNumberFormat="1" applyFont="1" applyFill="1" applyBorder="1" applyAlignment="1" applyProtection="1">
      <alignment horizontal="center" vertical="center"/>
    </xf>
    <xf numFmtId="2" fontId="0" fillId="12" borderId="0" xfId="0" applyNumberFormat="1" applyFont="1" applyFill="1" applyBorder="1" applyProtection="1"/>
    <xf numFmtId="0" fontId="0" fillId="12" borderId="8" xfId="0" applyNumberFormat="1" applyFont="1" applyFill="1" applyBorder="1" applyAlignment="1" applyProtection="1">
      <alignment horizontal="center" vertical="center"/>
    </xf>
    <xf numFmtId="0" fontId="10" fillId="2" borderId="0" xfId="0" applyFont="1" applyFill="1" applyBorder="1" applyProtection="1"/>
    <xf numFmtId="0" fontId="0" fillId="2" borderId="0" xfId="0" applyFill="1" applyBorder="1" applyAlignment="1" applyProtection="1">
      <alignment horizontal="right"/>
    </xf>
    <xf numFmtId="0" fontId="0" fillId="13" borderId="7" xfId="0" applyFill="1" applyBorder="1" applyAlignment="1">
      <alignment horizontal="right"/>
    </xf>
    <xf numFmtId="9" fontId="0" fillId="0" borderId="8" xfId="0" applyNumberFormat="1" applyFont="1" applyBorder="1" applyProtection="1">
      <protection locked="0"/>
    </xf>
    <xf numFmtId="3" fontId="0" fillId="8" borderId="0" xfId="0" applyNumberFormat="1" applyFont="1" applyFill="1" applyBorder="1" applyAlignment="1" applyProtection="1">
      <alignment horizontal="center" vertical="center"/>
    </xf>
    <xf numFmtId="3" fontId="0" fillId="8" borderId="8" xfId="0" applyNumberFormat="1" applyFont="1" applyFill="1" applyBorder="1" applyAlignment="1" applyProtection="1">
      <alignment horizontal="center" vertical="center"/>
    </xf>
    <xf numFmtId="1" fontId="2" fillId="8" borderId="5" xfId="0" applyNumberFormat="1" applyFont="1" applyFill="1" applyBorder="1" applyAlignment="1" applyProtection="1">
      <alignment horizontal="center"/>
    </xf>
    <xf numFmtId="1" fontId="2" fillId="8" borderId="6" xfId="0" applyNumberFormat="1" applyFont="1" applyFill="1" applyBorder="1" applyAlignment="1" applyProtection="1">
      <alignment horizontal="center"/>
    </xf>
    <xf numFmtId="1" fontId="0" fillId="8" borderId="0" xfId="0" applyNumberFormat="1" applyFont="1" applyFill="1" applyBorder="1" applyAlignment="1" applyProtection="1">
      <alignment horizontal="center"/>
    </xf>
    <xf numFmtId="1" fontId="0" fillId="8" borderId="8" xfId="0" applyNumberFormat="1" applyFont="1" applyFill="1" applyBorder="1" applyAlignment="1" applyProtection="1">
      <alignment horizontal="center" wrapText="1"/>
    </xf>
    <xf numFmtId="1" fontId="0" fillId="7" borderId="0" xfId="0" applyNumberFormat="1" applyFont="1" applyFill="1" applyBorder="1" applyAlignment="1" applyProtection="1">
      <alignment horizontal="center" vertical="center"/>
    </xf>
    <xf numFmtId="1" fontId="0" fillId="7" borderId="8" xfId="0" applyNumberFormat="1" applyFont="1" applyFill="1" applyBorder="1" applyAlignment="1" applyProtection="1">
      <alignment horizontal="center" vertical="center"/>
    </xf>
    <xf numFmtId="1" fontId="2" fillId="8" borderId="0" xfId="0" applyNumberFormat="1" applyFont="1" applyFill="1" applyBorder="1" applyAlignment="1" applyProtection="1">
      <alignment horizontal="center" vertical="center"/>
    </xf>
    <xf numFmtId="1" fontId="2" fillId="8" borderId="8" xfId="0" applyNumberFormat="1" applyFont="1" applyFill="1" applyBorder="1" applyAlignment="1" applyProtection="1">
      <alignment horizontal="center" vertical="center"/>
    </xf>
    <xf numFmtId="1" fontId="2" fillId="10" borderId="0" xfId="0" applyNumberFormat="1" applyFont="1" applyFill="1" applyBorder="1" applyAlignment="1" applyProtection="1">
      <alignment horizontal="center" vertical="center"/>
    </xf>
    <xf numFmtId="1" fontId="2" fillId="10" borderId="8" xfId="0" applyNumberFormat="1" applyFont="1" applyFill="1" applyBorder="1" applyAlignment="1">
      <alignment horizontal="center" vertical="center"/>
    </xf>
    <xf numFmtId="1" fontId="2" fillId="3" borderId="34" xfId="0" applyNumberFormat="1" applyFont="1" applyFill="1" applyBorder="1" applyAlignment="1" applyProtection="1">
      <alignment horizontal="center"/>
      <protection locked="0"/>
    </xf>
    <xf numFmtId="1" fontId="2" fillId="3" borderId="35" xfId="0" applyNumberFormat="1"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3" fontId="0" fillId="9" borderId="0" xfId="1" applyNumberFormat="1" applyFont="1" applyFill="1" applyBorder="1" applyAlignment="1" applyProtection="1">
      <alignment horizontal="center" vertical="center"/>
    </xf>
    <xf numFmtId="3" fontId="0" fillId="9" borderId="0" xfId="1" applyNumberFormat="1" applyFont="1" applyFill="1" applyBorder="1" applyAlignment="1" applyProtection="1">
      <alignment horizontal="center"/>
    </xf>
    <xf numFmtId="169" fontId="0" fillId="9" borderId="0" xfId="0" applyNumberFormat="1" applyFont="1" applyFill="1" applyBorder="1" applyAlignment="1" applyProtection="1">
      <alignment horizontal="center" vertical="center"/>
    </xf>
    <xf numFmtId="0" fontId="2" fillId="8" borderId="8" xfId="0" applyFont="1" applyFill="1" applyBorder="1" applyAlignment="1" applyProtection="1">
      <alignment horizontal="center" wrapText="1"/>
    </xf>
    <xf numFmtId="0" fontId="20" fillId="2" borderId="9" xfId="0" applyFont="1" applyFill="1" applyBorder="1"/>
    <xf numFmtId="0" fontId="20" fillId="2" borderId="10" xfId="0" applyFont="1" applyFill="1" applyBorder="1"/>
    <xf numFmtId="0" fontId="6" fillId="2" borderId="10" xfId="0" applyFont="1" applyFill="1" applyBorder="1"/>
    <xf numFmtId="0" fontId="6" fillId="2" borderId="11" xfId="0" applyFont="1" applyFill="1" applyBorder="1"/>
    <xf numFmtId="3" fontId="6" fillId="2" borderId="12" xfId="0" applyNumberFormat="1" applyFont="1" applyFill="1" applyBorder="1"/>
    <xf numFmtId="0" fontId="6" fillId="2" borderId="13" xfId="0" applyFont="1" applyFill="1" applyBorder="1"/>
    <xf numFmtId="0" fontId="6" fillId="2" borderId="12" xfId="0" applyFont="1" applyFill="1" applyBorder="1"/>
    <xf numFmtId="0" fontId="6" fillId="2" borderId="14" xfId="0" applyFont="1" applyFill="1" applyBorder="1"/>
    <xf numFmtId="0" fontId="2" fillId="8" borderId="0" xfId="0" applyFont="1" applyFill="1" applyBorder="1" applyAlignment="1" applyProtection="1">
      <alignment horizontal="center"/>
    </xf>
    <xf numFmtId="3" fontId="0" fillId="8" borderId="0" xfId="0" applyNumberFormat="1" applyFont="1" applyFill="1" applyBorder="1" applyAlignment="1" applyProtection="1">
      <alignment horizontal="center"/>
    </xf>
    <xf numFmtId="3" fontId="0" fillId="7" borderId="0" xfId="0" applyNumberFormat="1" applyFont="1" applyFill="1" applyBorder="1" applyAlignment="1" applyProtection="1">
      <alignment horizontal="center" vertical="center"/>
    </xf>
    <xf numFmtId="3" fontId="2" fillId="8" borderId="0" xfId="0" applyNumberFormat="1" applyFont="1" applyFill="1" applyBorder="1" applyAlignment="1" applyProtection="1">
      <alignment horizontal="center" vertical="center"/>
    </xf>
    <xf numFmtId="0" fontId="0" fillId="2" borderId="0" xfId="0" applyFont="1" applyFill="1" applyBorder="1" applyAlignment="1" applyProtection="1">
      <alignment horizontal="center"/>
    </xf>
    <xf numFmtId="3" fontId="0" fillId="0" borderId="0" xfId="1" applyNumberFormat="1" applyFont="1" applyFill="1" applyBorder="1" applyAlignment="1" applyProtection="1">
      <alignment horizontal="center"/>
      <protection locked="0"/>
    </xf>
    <xf numFmtId="0" fontId="0" fillId="2" borderId="0" xfId="0" applyFont="1" applyFill="1" applyBorder="1" applyAlignment="1" applyProtection="1">
      <alignment horizontal="center" vertical="center" wrapText="1"/>
    </xf>
    <xf numFmtId="0" fontId="7" fillId="4" borderId="7" xfId="0" applyFont="1" applyFill="1" applyBorder="1" applyAlignment="1" applyProtection="1">
      <alignment horizontal="left" vertical="center"/>
    </xf>
    <xf numFmtId="0" fontId="7" fillId="4" borderId="0"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2" fillId="8" borderId="0" xfId="0" applyFont="1" applyFill="1" applyBorder="1" applyAlignment="1" applyProtection="1">
      <alignment horizontal="center" wrapText="1"/>
    </xf>
    <xf numFmtId="0" fontId="0" fillId="0" borderId="0" xfId="0" applyFont="1" applyBorder="1" applyAlignment="1" applyProtection="1">
      <alignment horizontal="center" vertical="center"/>
      <protection locked="0"/>
    </xf>
    <xf numFmtId="0" fontId="2" fillId="8" borderId="8" xfId="0" applyFont="1" applyFill="1" applyBorder="1" applyAlignment="1" applyProtection="1"/>
    <xf numFmtId="1" fontId="2" fillId="3" borderId="36" xfId="0" applyNumberFormat="1" applyFont="1" applyFill="1" applyBorder="1" applyAlignment="1" applyProtection="1">
      <alignment horizontal="center"/>
      <protection locked="0"/>
    </xf>
    <xf numFmtId="0" fontId="0" fillId="0" borderId="0" xfId="0" applyBorder="1" applyAlignment="1" applyProtection="1">
      <alignment horizontal="center" vertical="center"/>
      <protection locked="0"/>
    </xf>
    <xf numFmtId="1" fontId="0" fillId="7" borderId="0" xfId="0" applyNumberFormat="1" applyFill="1" applyBorder="1" applyAlignment="1">
      <alignment horizontal="center" vertical="center"/>
    </xf>
    <xf numFmtId="3" fontId="0" fillId="13" borderId="0" xfId="0" applyNumberFormat="1" applyFill="1" applyBorder="1" applyAlignment="1" applyProtection="1">
      <alignment horizontal="center"/>
      <protection locked="0"/>
    </xf>
    <xf numFmtId="0" fontId="6" fillId="2" borderId="7" xfId="0" applyFont="1" applyFill="1" applyBorder="1"/>
    <xf numFmtId="0" fontId="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8" xfId="0" applyFont="1" applyBorder="1" applyAlignment="1" applyProtection="1">
      <alignment horizontal="center"/>
      <protection locked="0"/>
    </xf>
    <xf numFmtId="0" fontId="0" fillId="2" borderId="0" xfId="0" applyFont="1" applyFill="1" applyBorder="1" applyAlignment="1" applyProtection="1">
      <alignment horizontal="center"/>
    </xf>
    <xf numFmtId="0" fontId="0" fillId="0" borderId="0" xfId="0" applyBorder="1" applyAlignment="1" applyProtection="1">
      <alignment horizontal="center"/>
    </xf>
    <xf numFmtId="0" fontId="0" fillId="0" borderId="8" xfId="0" applyBorder="1" applyAlignment="1" applyProtection="1">
      <alignment horizontal="center"/>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8" xfId="0" applyBorder="1" applyAlignment="1" applyProtection="1">
      <alignment horizontal="left"/>
      <protection locked="0"/>
    </xf>
    <xf numFmtId="0" fontId="6" fillId="0" borderId="0"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3" fontId="0" fillId="0" borderId="0" xfId="1" applyNumberFormat="1" applyFont="1" applyFill="1" applyBorder="1" applyAlignment="1" applyProtection="1">
      <alignment horizontal="center"/>
      <protection locked="0"/>
    </xf>
    <xf numFmtId="0" fontId="0" fillId="2" borderId="0" xfId="0"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9" fontId="6" fillId="2" borderId="0" xfId="0" applyNumberFormat="1" applyFont="1" applyFill="1" applyBorder="1" applyAlignment="1" applyProtection="1">
      <alignment horizontal="center"/>
    </xf>
    <xf numFmtId="9" fontId="0" fillId="0" borderId="0" xfId="0" applyNumberFormat="1" applyFont="1" applyBorder="1" applyAlignment="1" applyProtection="1">
      <alignment horizontal="center"/>
    </xf>
    <xf numFmtId="9" fontId="0" fillId="0" borderId="0" xfId="2" applyFont="1" applyFill="1" applyBorder="1" applyAlignment="1" applyProtection="1">
      <alignment horizontal="center"/>
      <protection locked="0"/>
    </xf>
    <xf numFmtId="0" fontId="0" fillId="0" borderId="0" xfId="0" applyFont="1" applyBorder="1" applyAlignment="1" applyProtection="1">
      <protection locked="0"/>
    </xf>
    <xf numFmtId="0" fontId="2" fillId="8" borderId="0" xfId="0" applyFont="1" applyFill="1" applyBorder="1" applyAlignment="1" applyProtection="1">
      <alignment horizontal="center" vertical="center"/>
    </xf>
    <xf numFmtId="0" fontId="0" fillId="8" borderId="0" xfId="0" applyFont="1" applyFill="1" applyBorder="1" applyAlignment="1" applyProtection="1"/>
    <xf numFmtId="0" fontId="0" fillId="8" borderId="8" xfId="0" applyFont="1" applyFill="1" applyBorder="1" applyAlignment="1" applyProtection="1"/>
    <xf numFmtId="0" fontId="2" fillId="7"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2" fillId="13" borderId="7" xfId="0" applyFont="1" applyFill="1" applyBorder="1" applyAlignment="1" applyProtection="1">
      <alignment horizontal="center"/>
    </xf>
    <xf numFmtId="0" fontId="0" fillId="13" borderId="0" xfId="0" applyFill="1" applyBorder="1" applyAlignment="1" applyProtection="1">
      <alignment horizontal="center"/>
    </xf>
    <xf numFmtId="0" fontId="9"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1" fillId="3" borderId="5" xfId="0" applyFont="1" applyFill="1" applyBorder="1" applyAlignment="1" applyProtection="1">
      <alignment horizontal="center" vertical="center" wrapText="1"/>
    </xf>
    <xf numFmtId="0" fontId="21" fillId="3" borderId="6" xfId="0" applyFont="1" applyFill="1" applyBorder="1" applyAlignment="1" applyProtection="1">
      <alignment horizontal="center" vertical="center" wrapText="1"/>
    </xf>
    <xf numFmtId="0" fontId="2" fillId="2" borderId="0"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9" xfId="0" applyFont="1" applyFill="1" applyBorder="1" applyAlignment="1">
      <alignment horizontal="center"/>
    </xf>
    <xf numFmtId="0" fontId="2" fillId="2" borderId="0" xfId="0" applyFont="1" applyFill="1" applyBorder="1" applyAlignment="1" applyProtection="1">
      <alignment horizontal="center" wrapText="1"/>
    </xf>
    <xf numFmtId="0" fontId="0" fillId="0" borderId="0" xfId="0" applyFont="1" applyBorder="1" applyAlignment="1" applyProtection="1">
      <alignment horizontal="center" wrapText="1"/>
    </xf>
    <xf numFmtId="0" fontId="2" fillId="2" borderId="8" xfId="0" applyFont="1" applyFill="1" applyBorder="1" applyAlignment="1" applyProtection="1">
      <alignment horizontal="center" wrapText="1"/>
    </xf>
    <xf numFmtId="0" fontId="0" fillId="0" borderId="8" xfId="0" applyFont="1" applyBorder="1" applyAlignment="1" applyProtection="1">
      <alignment horizontal="center" wrapText="1"/>
    </xf>
    <xf numFmtId="0" fontId="0" fillId="0" borderId="5"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168" fontId="0" fillId="2" borderId="0" xfId="0" applyNumberFormat="1" applyFont="1" applyFill="1" applyBorder="1" applyAlignment="1" applyProtection="1">
      <alignment horizontal="center"/>
    </xf>
    <xf numFmtId="0" fontId="0" fillId="0" borderId="0" xfId="0" applyBorder="1" applyAlignment="1">
      <alignment horizontal="center"/>
    </xf>
    <xf numFmtId="0" fontId="0" fillId="0" borderId="8" xfId="0" applyBorder="1" applyAlignment="1">
      <alignment horizontal="center"/>
    </xf>
    <xf numFmtId="0" fontId="6"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7" fillId="4" borderId="7" xfId="0" applyFont="1" applyFill="1" applyBorder="1" applyAlignment="1" applyProtection="1">
      <alignment horizontal="left" vertical="center"/>
    </xf>
    <xf numFmtId="0" fontId="7" fillId="4" borderId="0"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2" fillId="9" borderId="0" xfId="0" applyFont="1" applyFill="1" applyBorder="1" applyAlignment="1" applyProtection="1"/>
    <xf numFmtId="0" fontId="2" fillId="9" borderId="8" xfId="0" applyFont="1" applyFill="1" applyBorder="1" applyAlignment="1" applyProtection="1"/>
    <xf numFmtId="168" fontId="0" fillId="0" borderId="0" xfId="0" applyNumberFormat="1" applyFont="1" applyBorder="1" applyAlignment="1" applyProtection="1">
      <alignment horizontal="center"/>
      <protection locked="0"/>
    </xf>
    <xf numFmtId="168" fontId="0" fillId="0" borderId="37" xfId="0" applyNumberFormat="1" applyFont="1" applyBorder="1" applyAlignment="1" applyProtection="1">
      <alignment horizontal="center"/>
      <protection locked="0"/>
    </xf>
    <xf numFmtId="3" fontId="6" fillId="0" borderId="0" xfId="0" applyNumberFormat="1" applyFont="1" applyFill="1" applyBorder="1" applyAlignment="1" applyProtection="1">
      <alignment horizontal="center" vertical="center"/>
      <protection locked="0"/>
    </xf>
    <xf numFmtId="3" fontId="6" fillId="0" borderId="8" xfId="0" applyNumberFormat="1" applyFont="1" applyFill="1" applyBorder="1" applyAlignment="1" applyProtection="1">
      <alignment horizontal="center" vertical="center"/>
      <protection locked="0"/>
    </xf>
    <xf numFmtId="15" fontId="6" fillId="0" borderId="0"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14" fillId="0" borderId="27" xfId="0" applyFont="1" applyBorder="1" applyAlignment="1">
      <alignment horizontal="center" wrapText="1"/>
    </xf>
    <xf numFmtId="0" fontId="0" fillId="5" borderId="31"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0" fillId="5" borderId="31" xfId="0" applyFont="1" applyFill="1" applyBorder="1" applyAlignment="1">
      <alignment horizontal="center" vertical="center"/>
    </xf>
    <xf numFmtId="0" fontId="0" fillId="0" borderId="28" xfId="0" applyFont="1" applyBorder="1" applyAlignment="1">
      <alignment horizontal="center" wrapText="1"/>
    </xf>
    <xf numFmtId="0" fontId="17" fillId="5" borderId="31" xfId="0" applyFont="1" applyFill="1" applyBorder="1" applyAlignment="1">
      <alignment horizontal="center" vertical="center" wrapTex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7" xfId="0" applyFont="1" applyFill="1" applyBorder="1" applyAlignment="1">
      <alignment horizontal="center" vertical="center" wrapText="1"/>
    </xf>
  </cellXfs>
  <cellStyles count="5">
    <cellStyle name="Comma" xfId="1" builtinId="3"/>
    <cellStyle name="Locked" xfId="4" xr:uid="{87ED1472-A960-6945-BC32-A2F40E667715}"/>
    <cellStyle name="Normal" xfId="0" builtinId="0"/>
    <cellStyle name="Normal 4" xfId="3" xr:uid="{00000000-0005-0000-0000-000003000000}"/>
    <cellStyle name="Percent" xfId="2" builtinId="5"/>
  </cellStyles>
  <dxfs count="38">
    <dxf>
      <font>
        <color theme="2" tint="-9.9948118533890809E-2"/>
      </font>
    </dxf>
    <dxf>
      <font>
        <color theme="2" tint="-9.9948118533890809E-2"/>
      </font>
      <fill>
        <patternFill>
          <bgColor theme="2" tint="-9.9948118533890809E-2"/>
        </patternFill>
      </fill>
    </dxf>
    <dxf>
      <font>
        <color theme="0" tint="-0.14996795556505021"/>
      </font>
    </dxf>
    <dxf>
      <font>
        <color theme="2" tint="-9.9948118533890809E-2"/>
      </font>
    </dxf>
    <dxf>
      <font>
        <color theme="2" tint="-9.9948118533890809E-2"/>
      </font>
    </dxf>
    <dxf>
      <font>
        <color theme="2" tint="-9.9948118533890809E-2"/>
      </font>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b/>
        <i val="0"/>
      </font>
      <fill>
        <patternFill>
          <bgColor rgb="FF00FF00"/>
        </patternFill>
      </fill>
    </dxf>
    <dxf>
      <font>
        <b/>
        <i val="0"/>
      </font>
      <fill>
        <patternFill>
          <bgColor rgb="FFC00000"/>
        </patternFill>
      </fill>
    </dxf>
    <dxf>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b/>
        <i val="0"/>
      </font>
      <fill>
        <patternFill>
          <bgColor rgb="FFC00000"/>
        </patternFill>
      </fill>
    </dxf>
    <dxf>
      <font>
        <b/>
        <i val="0"/>
      </font>
      <fill>
        <patternFill>
          <bgColor rgb="FF00FF00"/>
        </patternFill>
      </fill>
    </dxf>
    <dxf>
      <fill>
        <patternFill>
          <bgColor theme="0" tint="-0.14996795556505021"/>
        </patternFill>
      </fill>
      <border>
        <vertical/>
        <horizontal/>
      </border>
    </dxf>
    <dxf>
      <fill>
        <patternFill>
          <bgColor theme="0" tint="-0.14996795556505021"/>
        </patternFill>
      </fill>
    </dxf>
    <dxf>
      <font>
        <b/>
        <i val="0"/>
      </font>
      <fill>
        <patternFill>
          <bgColor rgb="FFC00000"/>
        </patternFill>
      </fill>
    </dxf>
    <dxf>
      <font>
        <b/>
        <i val="0"/>
      </font>
      <fill>
        <patternFill>
          <bgColor rgb="FF00FF00"/>
        </patternFill>
      </fill>
    </dxf>
    <dxf>
      <font>
        <b/>
        <i val="0"/>
      </font>
      <fill>
        <patternFill>
          <bgColor rgb="FFC00000"/>
        </patternFill>
      </fill>
    </dxf>
    <dxf>
      <font>
        <b/>
        <i val="0"/>
      </font>
      <fill>
        <patternFill>
          <bgColor rgb="FF00FF00"/>
        </patternFill>
      </fill>
    </dxf>
    <dxf>
      <font>
        <b/>
        <i val="0"/>
      </font>
      <fill>
        <patternFill>
          <bgColor rgb="FFC00000"/>
        </patternFill>
      </fill>
    </dxf>
    <dxf>
      <font>
        <b/>
        <i val="0"/>
      </font>
      <fill>
        <patternFill>
          <bgColor rgb="FF00FF00"/>
        </patternFill>
      </fill>
    </dxf>
    <dxf>
      <font>
        <b/>
        <i val="0"/>
      </font>
      <fill>
        <patternFill>
          <bgColor rgb="FFC00000"/>
        </patternFill>
      </fill>
    </dxf>
    <dxf>
      <font>
        <b/>
        <i val="0"/>
      </font>
      <fill>
        <patternFill>
          <bgColor rgb="FF00FF00"/>
        </patternFill>
      </fill>
    </dxf>
    <dxf>
      <fill>
        <patternFill>
          <bgColor theme="0"/>
        </patternFill>
      </fill>
      <border>
        <left style="thin">
          <color theme="0" tint="-0.14996795556505021"/>
        </left>
        <right style="thin">
          <color theme="0" tint="-0.14996795556505021"/>
        </right>
        <top style="thin">
          <color theme="0" tint="-0.14993743705557422"/>
        </top>
        <bottom style="thin">
          <color theme="0" tint="-0.14996795556505021"/>
        </bottom>
        <vertical/>
        <horizontal/>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0" tint="-0.14996795556505021"/>
        </patternFill>
      </fill>
      <border>
        <left style="thin">
          <color theme="0" tint="-0.14996795556505021"/>
        </left>
        <right style="thin">
          <color theme="0" tint="-0.14993743705557422"/>
        </right>
        <top style="thin">
          <color theme="0" tint="-0.14996795556505021"/>
        </top>
        <bottom style="thin">
          <color theme="0" tint="-0.14996795556505021"/>
        </bottom>
        <vertical/>
        <horizontal/>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bgColor rgb="FFFFFF00"/>
        </patternFill>
      </fill>
      <border>
        <left style="thin">
          <color theme="0" tint="-0.24994659260841701"/>
        </left>
        <right style="thin">
          <color theme="0" tint="-0.24994659260841701"/>
        </right>
        <top style="thin">
          <color theme="0" tint="-0.24994659260841701"/>
        </top>
        <bottom style="thin">
          <color theme="0" tint="-0.24994659260841701"/>
        </bottom>
      </border>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drian%20Learning%20Documents/Insulation%20values%20and%20design%20data%20for%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lation Values of Materials"/>
      <sheetName val="2012 BCBC Design Data"/>
      <sheetName val="Wind speeds"/>
      <sheetName val="Air Leakage numbers"/>
      <sheetName val="2015 NBC design data - BC"/>
      <sheetName val="Comp - 2012 BCBC v 2015 NBC"/>
    </sheetNames>
    <sheetDataSet>
      <sheetData sheetId="0"/>
      <sheetData sheetId="1"/>
      <sheetData sheetId="2">
        <row r="1">
          <cell r="E1">
            <v>1.2928999999999999</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Y173"/>
  <sheetViews>
    <sheetView tabSelected="1" zoomScale="85" zoomScaleNormal="85" zoomScaleSheetLayoutView="130" zoomScalePageLayoutView="25" workbookViewId="0">
      <selection activeCell="B7" sqref="B7:I7"/>
    </sheetView>
  </sheetViews>
  <sheetFormatPr defaultColWidth="9.140625" defaultRowHeight="12.75"/>
  <cols>
    <col min="1" max="1" width="55.28515625" style="48" customWidth="1"/>
    <col min="2" max="2" width="19.140625" style="48" customWidth="1"/>
    <col min="3" max="3" width="14.42578125" style="48" customWidth="1"/>
    <col min="4" max="4" width="17.42578125" style="48" customWidth="1"/>
    <col min="5" max="5" width="11.85546875" style="48" customWidth="1"/>
    <col min="6" max="6" width="9.140625" style="48" customWidth="1"/>
    <col min="7" max="7" width="11.7109375" style="48" customWidth="1"/>
    <col min="8" max="8" width="17" style="48" customWidth="1"/>
    <col min="9" max="9" width="15.42578125" style="48" customWidth="1"/>
    <col min="10" max="16384" width="9.140625" style="48"/>
  </cols>
  <sheetData>
    <row r="1" spans="1:19" ht="21.75" customHeight="1">
      <c r="A1" s="229" t="s">
        <v>740</v>
      </c>
      <c r="B1" s="230"/>
      <c r="C1" s="230"/>
      <c r="D1" s="230"/>
      <c r="E1" s="230"/>
      <c r="F1" s="230"/>
      <c r="G1" s="230"/>
      <c r="H1" s="230"/>
      <c r="I1" s="231"/>
    </row>
    <row r="2" spans="1:19" ht="15" customHeight="1" thickBot="1">
      <c r="A2" s="232" t="s">
        <v>689</v>
      </c>
      <c r="B2" s="233"/>
      <c r="C2" s="233"/>
      <c r="D2" s="233"/>
      <c r="E2" s="233"/>
      <c r="F2" s="233"/>
      <c r="G2" s="233"/>
      <c r="H2" s="233"/>
      <c r="I2" s="234"/>
    </row>
    <row r="3" spans="1:19" ht="48" customHeight="1" thickBot="1">
      <c r="A3" s="249" t="s">
        <v>717</v>
      </c>
      <c r="B3" s="250"/>
      <c r="C3" s="250"/>
      <c r="D3" s="250"/>
      <c r="E3" s="250"/>
      <c r="F3" s="250"/>
      <c r="G3" s="250"/>
      <c r="H3" s="250"/>
      <c r="I3" s="251"/>
      <c r="R3" s="50"/>
      <c r="S3" s="50"/>
    </row>
    <row r="4" spans="1:19" ht="66" customHeight="1" thickBot="1">
      <c r="A4" s="232" t="s">
        <v>719</v>
      </c>
      <c r="B4" s="233"/>
      <c r="C4" s="233"/>
      <c r="D4" s="233"/>
      <c r="E4" s="233"/>
      <c r="F4" s="233"/>
      <c r="G4" s="233"/>
      <c r="H4" s="233"/>
      <c r="I4" s="234"/>
      <c r="J4" s="52"/>
      <c r="K4" s="52"/>
      <c r="L4" s="52"/>
      <c r="M4" s="52"/>
      <c r="N4" s="52"/>
      <c r="O4" s="52"/>
      <c r="P4" s="52"/>
      <c r="Q4" s="52"/>
      <c r="R4" s="52"/>
      <c r="S4" s="50"/>
    </row>
    <row r="5" spans="1:19" ht="3.75" customHeight="1">
      <c r="A5" s="53"/>
      <c r="B5" s="54"/>
      <c r="C5" s="54"/>
      <c r="D5" s="54"/>
      <c r="E5" s="54"/>
      <c r="F5" s="54"/>
      <c r="G5" s="54"/>
      <c r="H5" s="54"/>
      <c r="I5" s="55"/>
    </row>
    <row r="6" spans="1:19" ht="16.5" customHeight="1">
      <c r="A6" s="252" t="s">
        <v>591</v>
      </c>
      <c r="B6" s="253"/>
      <c r="C6" s="253"/>
      <c r="D6" s="253"/>
      <c r="E6" s="253"/>
      <c r="F6" s="253"/>
      <c r="G6" s="253"/>
      <c r="H6" s="253"/>
      <c r="I6" s="254"/>
      <c r="J6" s="4"/>
      <c r="K6" s="4"/>
      <c r="L6" s="4"/>
      <c r="M6" s="4"/>
    </row>
    <row r="7" spans="1:19" ht="15">
      <c r="A7" s="38" t="s">
        <v>0</v>
      </c>
      <c r="B7" s="212"/>
      <c r="C7" s="212"/>
      <c r="D7" s="212"/>
      <c r="E7" s="212"/>
      <c r="F7" s="212"/>
      <c r="G7" s="212"/>
      <c r="H7" s="212"/>
      <c r="I7" s="213"/>
    </row>
    <row r="8" spans="1:19" ht="15">
      <c r="A8" s="38" t="s">
        <v>621</v>
      </c>
      <c r="B8" s="212"/>
      <c r="C8" s="212"/>
      <c r="D8" s="212"/>
      <c r="E8" s="212"/>
      <c r="F8" s="212"/>
      <c r="G8" s="212"/>
      <c r="H8" s="212"/>
      <c r="I8" s="213"/>
    </row>
    <row r="9" spans="1:19" ht="15">
      <c r="A9" s="38" t="s">
        <v>620</v>
      </c>
      <c r="B9" s="212"/>
      <c r="C9" s="212"/>
      <c r="D9" s="212"/>
      <c r="E9" s="212"/>
      <c r="F9" s="212"/>
      <c r="G9" s="212"/>
      <c r="H9" s="212"/>
      <c r="I9" s="213"/>
    </row>
    <row r="10" spans="1:19" ht="17.25">
      <c r="A10" s="38" t="s">
        <v>680</v>
      </c>
      <c r="B10" s="259"/>
      <c r="C10" s="259"/>
      <c r="D10" s="259"/>
      <c r="E10" s="259"/>
      <c r="F10" s="259"/>
      <c r="G10" s="259"/>
      <c r="H10" s="259"/>
      <c r="I10" s="260"/>
    </row>
    <row r="11" spans="1:19" ht="15">
      <c r="A11" s="38" t="s">
        <v>616</v>
      </c>
      <c r="B11" s="212"/>
      <c r="C11" s="212"/>
      <c r="D11" s="212"/>
      <c r="E11" s="212"/>
      <c r="F11" s="212"/>
      <c r="G11" s="212"/>
      <c r="H11" s="212"/>
      <c r="I11" s="213"/>
    </row>
    <row r="12" spans="1:19" ht="15">
      <c r="A12" s="38" t="s">
        <v>670</v>
      </c>
      <c r="B12" s="212"/>
      <c r="C12" s="212"/>
      <c r="D12" s="212"/>
      <c r="E12" s="212"/>
      <c r="F12" s="212"/>
      <c r="G12" s="212"/>
      <c r="H12" s="212"/>
      <c r="I12" s="213"/>
    </row>
    <row r="13" spans="1:19" ht="15">
      <c r="A13" s="38" t="s">
        <v>671</v>
      </c>
      <c r="B13" s="212"/>
      <c r="C13" s="212"/>
      <c r="D13" s="212"/>
      <c r="E13" s="212"/>
      <c r="F13" s="212"/>
      <c r="G13" s="212"/>
      <c r="H13" s="212"/>
      <c r="I13" s="213"/>
    </row>
    <row r="14" spans="1:19" ht="17.25">
      <c r="A14" s="38" t="s">
        <v>672</v>
      </c>
      <c r="B14" s="212"/>
      <c r="C14" s="212"/>
      <c r="D14" s="212"/>
      <c r="E14" s="212"/>
      <c r="F14" s="212"/>
      <c r="G14" s="212"/>
      <c r="H14" s="212"/>
      <c r="I14" s="213"/>
    </row>
    <row r="15" spans="1:19" ht="15">
      <c r="A15" s="38" t="s">
        <v>673</v>
      </c>
      <c r="B15" s="212"/>
      <c r="C15" s="212"/>
      <c r="D15" s="212"/>
      <c r="E15" s="212"/>
      <c r="F15" s="212"/>
      <c r="G15" s="212"/>
      <c r="H15" s="212"/>
      <c r="I15" s="213"/>
    </row>
    <row r="16" spans="1:19" ht="15">
      <c r="A16" s="38" t="s">
        <v>631</v>
      </c>
      <c r="B16" s="261"/>
      <c r="C16" s="262"/>
      <c r="D16" s="262"/>
      <c r="E16" s="262"/>
      <c r="F16" s="262"/>
      <c r="G16" s="262"/>
      <c r="H16" s="262"/>
      <c r="I16" s="263"/>
    </row>
    <row r="17" spans="1:9" ht="15.75">
      <c r="A17" s="252" t="s">
        <v>681</v>
      </c>
      <c r="B17" s="253"/>
      <c r="C17" s="253"/>
      <c r="D17" s="253"/>
      <c r="E17" s="253"/>
      <c r="F17" s="253"/>
      <c r="G17" s="253"/>
      <c r="H17" s="253"/>
      <c r="I17" s="254"/>
    </row>
    <row r="18" spans="1:9" ht="32.1" customHeight="1">
      <c r="A18" s="92" t="s">
        <v>577</v>
      </c>
      <c r="B18" s="190" t="s">
        <v>1</v>
      </c>
      <c r="C18" s="215" t="s">
        <v>580</v>
      </c>
      <c r="D18" s="216"/>
      <c r="E18" s="215" t="s">
        <v>578</v>
      </c>
      <c r="F18" s="216"/>
      <c r="G18" s="215" t="s">
        <v>628</v>
      </c>
      <c r="H18" s="216"/>
      <c r="I18" s="56"/>
    </row>
    <row r="19" spans="1:9" ht="15">
      <c r="A19" s="11"/>
      <c r="B19" s="189"/>
      <c r="C19" s="214"/>
      <c r="D19" s="202"/>
      <c r="E19" s="219"/>
      <c r="F19" s="220"/>
      <c r="G19" s="219"/>
      <c r="H19" s="220"/>
      <c r="I19" s="56"/>
    </row>
    <row r="20" spans="1:9" ht="17.25" customHeight="1">
      <c r="A20" s="11"/>
      <c r="B20" s="189"/>
      <c r="C20" s="214"/>
      <c r="D20" s="214"/>
      <c r="E20" s="219"/>
      <c r="F20" s="219"/>
      <c r="G20" s="219"/>
      <c r="H20" s="219"/>
      <c r="I20" s="56"/>
    </row>
    <row r="21" spans="1:9" ht="15">
      <c r="A21" s="11"/>
      <c r="B21" s="189"/>
      <c r="C21" s="214"/>
      <c r="D21" s="214"/>
      <c r="E21" s="219"/>
      <c r="F21" s="219"/>
      <c r="G21" s="219"/>
      <c r="H21" s="219"/>
      <c r="I21" s="56"/>
    </row>
    <row r="22" spans="1:9" ht="15" customHeight="1">
      <c r="A22" s="11"/>
      <c r="B22" s="189"/>
      <c r="C22" s="214"/>
      <c r="D22" s="214"/>
      <c r="E22" s="219"/>
      <c r="F22" s="219"/>
      <c r="G22" s="219"/>
      <c r="H22" s="219"/>
      <c r="I22" s="56"/>
    </row>
    <row r="23" spans="1:9" ht="17.25" customHeight="1">
      <c r="A23" s="38" t="s">
        <v>632</v>
      </c>
      <c r="B23" s="139">
        <f>IF(ISBLANK(B19),0,(SUM(B19:B22)))</f>
        <v>0</v>
      </c>
      <c r="C23" s="36"/>
      <c r="D23" s="88"/>
      <c r="E23" s="217"/>
      <c r="F23" s="218"/>
      <c r="G23" s="93"/>
      <c r="H23" s="93"/>
      <c r="I23" s="56"/>
    </row>
    <row r="24" spans="1:9" ht="30">
      <c r="A24" s="43" t="s">
        <v>51</v>
      </c>
      <c r="B24" s="41" t="s">
        <v>615</v>
      </c>
      <c r="C24" s="46" t="s">
        <v>604</v>
      </c>
      <c r="D24" s="190" t="s">
        <v>10</v>
      </c>
      <c r="E24" s="57"/>
      <c r="F24" s="57"/>
      <c r="G24" s="93"/>
      <c r="H24" s="93"/>
      <c r="I24" s="56"/>
    </row>
    <row r="25" spans="1:9" ht="15" customHeight="1">
      <c r="A25" s="38" t="s">
        <v>5</v>
      </c>
      <c r="B25" s="189"/>
      <c r="C25" s="41">
        <f>E140</f>
        <v>1.0999999999999999E-2</v>
      </c>
      <c r="D25" s="150">
        <f>IFERROR(C25*B25,"-")</f>
        <v>0</v>
      </c>
      <c r="E25" s="93"/>
      <c r="F25" s="93"/>
      <c r="G25" s="93"/>
      <c r="H25" s="93"/>
      <c r="I25" s="56"/>
    </row>
    <row r="26" spans="1:9" ht="15" customHeight="1">
      <c r="A26" s="38" t="s">
        <v>6</v>
      </c>
      <c r="B26" s="189"/>
      <c r="C26" s="41">
        <f>E141</f>
        <v>0.185</v>
      </c>
      <c r="D26" s="150">
        <f t="shared" ref="D26:D28" si="0">IFERROR(C26*B26,"-")</f>
        <v>0</v>
      </c>
      <c r="E26" s="93"/>
      <c r="F26" s="93"/>
      <c r="G26" s="93"/>
      <c r="H26" s="93"/>
      <c r="I26" s="56"/>
    </row>
    <row r="27" spans="1:9" ht="15" customHeight="1">
      <c r="A27" s="38" t="s">
        <v>7</v>
      </c>
      <c r="B27" s="189"/>
      <c r="C27" s="41">
        <f>E142</f>
        <v>0</v>
      </c>
      <c r="D27" s="150">
        <f t="shared" si="0"/>
        <v>0</v>
      </c>
      <c r="E27" s="93"/>
      <c r="F27" s="93"/>
      <c r="G27" s="221" t="s">
        <v>687</v>
      </c>
      <c r="H27" s="222"/>
      <c r="I27" s="223"/>
    </row>
    <row r="28" spans="1:9" ht="14.25" customHeight="1">
      <c r="A28" s="38" t="s">
        <v>50</v>
      </c>
      <c r="B28" s="189"/>
      <c r="C28" s="41">
        <f>D67</f>
        <v>0</v>
      </c>
      <c r="D28" s="150">
        <f t="shared" si="0"/>
        <v>0</v>
      </c>
      <c r="E28" s="36"/>
      <c r="F28" s="36"/>
      <c r="G28" s="194" t="str">
        <f>IF($D$166="Step 1","Total Energy","TEUI")</f>
        <v>TEUI</v>
      </c>
      <c r="H28" s="194" t="str">
        <f>IF($D$166="Step 1","Reference Bld","TEDI")</f>
        <v>TEDI</v>
      </c>
      <c r="I28" s="175" t="s">
        <v>728</v>
      </c>
    </row>
    <row r="29" spans="1:9" ht="18.75">
      <c r="A29" s="38" t="s">
        <v>618</v>
      </c>
      <c r="B29" s="173">
        <f>SUM(B25:B28)</f>
        <v>0</v>
      </c>
      <c r="C29" s="45"/>
      <c r="D29" s="174">
        <f>SUM(D25:D28)</f>
        <v>0</v>
      </c>
      <c r="E29" s="36"/>
      <c r="F29" s="36"/>
      <c r="G29" s="184" t="str">
        <f>IF($D$166="Step 1","(kWh)","(kWh/"&amp;$D$173&amp;"/yr)")</f>
        <v>(kWh/m²/yr)</v>
      </c>
      <c r="H29" s="184" t="s">
        <v>726</v>
      </c>
      <c r="I29" s="196" t="s">
        <v>727</v>
      </c>
    </row>
    <row r="30" spans="1:9" ht="15">
      <c r="A30" s="38" t="s">
        <v>594</v>
      </c>
      <c r="B30" s="189"/>
      <c r="C30" s="134"/>
      <c r="D30" s="93"/>
      <c r="E30" s="36"/>
      <c r="F30" s="36"/>
      <c r="G30" s="157">
        <f>IF($D$166="Step 1",B29,IFERROR(ROUND(B29/B23*(1-SUMPRODUCT(B19:B22,E19:E22)/B23),0),0))</f>
        <v>0</v>
      </c>
      <c r="H30" s="157">
        <f>IFERROR(ROUND(B30/B23,0),0)</f>
        <v>0</v>
      </c>
      <c r="I30" s="158">
        <f>IFERROR(ROUND(SUMPRODUCT(B25:B28,C25:C28)/B23,0),0)</f>
        <v>0</v>
      </c>
    </row>
    <row r="31" spans="1:9" ht="2.1" customHeight="1" thickBot="1">
      <c r="A31" s="40"/>
      <c r="B31" s="44"/>
      <c r="C31" s="44"/>
      <c r="D31" s="135"/>
      <c r="E31" s="37"/>
      <c r="F31" s="37"/>
      <c r="G31" s="90"/>
      <c r="H31" s="90"/>
      <c r="I31" s="91"/>
    </row>
    <row r="32" spans="1:9" ht="3.75" customHeight="1">
      <c r="A32" s="53"/>
      <c r="B32" s="54">
        <v>1</v>
      </c>
      <c r="C32" s="54"/>
      <c r="D32" s="54"/>
      <c r="E32" s="54"/>
      <c r="F32" s="54"/>
      <c r="G32" s="54"/>
      <c r="H32" s="54"/>
      <c r="I32" s="55"/>
    </row>
    <row r="33" spans="1:10" ht="14.25" customHeight="1">
      <c r="A33" s="191" t="s">
        <v>682</v>
      </c>
      <c r="B33" s="192"/>
      <c r="C33" s="192"/>
      <c r="D33" s="192"/>
      <c r="E33" s="192"/>
      <c r="F33" s="192"/>
      <c r="G33" s="192"/>
      <c r="H33" s="192"/>
      <c r="I33" s="193"/>
    </row>
    <row r="34" spans="1:10" ht="15">
      <c r="A34" s="94"/>
      <c r="B34" s="95"/>
      <c r="C34" s="95"/>
      <c r="D34" s="36"/>
      <c r="E34" s="96"/>
      <c r="F34" s="96"/>
      <c r="G34" s="221" t="s">
        <v>687</v>
      </c>
      <c r="H34" s="222"/>
      <c r="I34" s="223"/>
    </row>
    <row r="35" spans="1:10" ht="15">
      <c r="A35" s="94"/>
      <c r="B35" s="95"/>
      <c r="C35" s="95"/>
      <c r="D35" s="36"/>
      <c r="E35" s="96"/>
      <c r="F35" s="96"/>
      <c r="G35" s="221" t="s">
        <v>690</v>
      </c>
      <c r="H35" s="247"/>
      <c r="I35" s="248"/>
    </row>
    <row r="36" spans="1:10" ht="30">
      <c r="A36" s="94"/>
      <c r="B36" s="190" t="s">
        <v>734</v>
      </c>
      <c r="C36" s="95"/>
      <c r="D36" s="190" t="s">
        <v>735</v>
      </c>
      <c r="E36" s="215" t="s">
        <v>628</v>
      </c>
      <c r="F36" s="215"/>
      <c r="G36" s="194" t="s">
        <v>736</v>
      </c>
      <c r="H36" s="194" t="s">
        <v>729</v>
      </c>
      <c r="I36" s="175" t="s">
        <v>728</v>
      </c>
    </row>
    <row r="37" spans="1:10" ht="18.75">
      <c r="A37" s="92" t="s">
        <v>577</v>
      </c>
      <c r="B37" s="190" t="s">
        <v>733</v>
      </c>
      <c r="C37" s="190" t="s">
        <v>579</v>
      </c>
      <c r="D37" s="190" t="s">
        <v>732</v>
      </c>
      <c r="E37" s="215"/>
      <c r="F37" s="215"/>
      <c r="G37" s="184" t="s">
        <v>737</v>
      </c>
      <c r="H37" s="184" t="s">
        <v>726</v>
      </c>
      <c r="I37" s="196" t="s">
        <v>727</v>
      </c>
    </row>
    <row r="38" spans="1:10" ht="15">
      <c r="A38" s="11"/>
      <c r="B38" s="189"/>
      <c r="C38" s="132"/>
      <c r="D38" s="133"/>
      <c r="E38" s="257"/>
      <c r="F38" s="202"/>
      <c r="G38" s="169"/>
      <c r="H38" s="170"/>
      <c r="I38" s="197"/>
      <c r="J38" s="201"/>
    </row>
    <row r="39" spans="1:10" ht="15">
      <c r="A39" s="11"/>
      <c r="B39" s="189"/>
      <c r="C39" s="132"/>
      <c r="D39" s="133"/>
      <c r="E39" s="257"/>
      <c r="F39" s="258"/>
      <c r="G39" s="169"/>
      <c r="H39" s="170"/>
      <c r="I39" s="197"/>
      <c r="J39" s="201"/>
    </row>
    <row r="40" spans="1:10" ht="15">
      <c r="A40" s="11"/>
      <c r="B40" s="189"/>
      <c r="C40" s="132"/>
      <c r="D40" s="133"/>
      <c r="E40" s="257"/>
      <c r="F40" s="258"/>
      <c r="G40" s="169"/>
      <c r="H40" s="170"/>
      <c r="I40" s="197"/>
      <c r="J40" s="201"/>
    </row>
    <row r="41" spans="1:10" ht="15">
      <c r="A41" s="11"/>
      <c r="B41" s="189"/>
      <c r="C41" s="132"/>
      <c r="D41" s="133"/>
      <c r="E41" s="257"/>
      <c r="F41" s="202"/>
      <c r="G41" s="169"/>
      <c r="H41" s="170"/>
      <c r="I41" s="197"/>
      <c r="J41" s="201"/>
    </row>
    <row r="42" spans="1:10" ht="15.75" thickBot="1">
      <c r="A42" s="97" t="s">
        <v>619</v>
      </c>
      <c r="B42" s="142">
        <f>IF(ISBLANK(B38),0,(SUM(B38:B41)))</f>
        <v>0</v>
      </c>
      <c r="C42" s="37"/>
      <c r="D42" s="37"/>
      <c r="E42" s="37"/>
      <c r="F42" s="98"/>
      <c r="G42" s="159">
        <f>IFERROR(ROUND(SUMPRODUCT(B38:B41,G38:G41)/$B$42,0),0)</f>
        <v>0</v>
      </c>
      <c r="H42" s="159">
        <f>IFERROR(ROUND(SUMPRODUCT(B38:B41,H38:H41)/$B$42,0),0)</f>
        <v>0</v>
      </c>
      <c r="I42" s="160" t="str">
        <f>IF(ISNUMBER(I38),IFERROR(ROUND(SUMPRODUCT(B38:B41,I38:I41)/$B$42,0),"-"),"-")</f>
        <v>-</v>
      </c>
      <c r="J42" s="201"/>
    </row>
    <row r="43" spans="1:10" ht="4.5" customHeight="1">
      <c r="A43" s="99"/>
      <c r="B43" s="100"/>
      <c r="C43" s="100"/>
      <c r="D43" s="100"/>
      <c r="E43" s="101"/>
      <c r="F43" s="101"/>
      <c r="G43" s="102"/>
      <c r="H43" s="102"/>
      <c r="I43" s="103"/>
    </row>
    <row r="44" spans="1:10" ht="14.25" customHeight="1">
      <c r="A44" s="191" t="s">
        <v>683</v>
      </c>
      <c r="B44" s="192"/>
      <c r="C44" s="192"/>
      <c r="D44" s="192"/>
      <c r="E44" s="192"/>
      <c r="F44" s="192"/>
      <c r="G44" s="192"/>
      <c r="H44" s="192"/>
      <c r="I44" s="193"/>
    </row>
    <row r="45" spans="1:10" ht="14.25" customHeight="1">
      <c r="A45" s="104"/>
      <c r="B45" s="93"/>
      <c r="C45" s="93"/>
      <c r="D45" s="93"/>
      <c r="E45" s="42"/>
      <c r="F45" s="93"/>
      <c r="G45" s="255" t="s">
        <v>688</v>
      </c>
      <c r="H45" s="255"/>
      <c r="I45" s="256"/>
    </row>
    <row r="46" spans="1:10" ht="15" customHeight="1">
      <c r="A46" s="104"/>
      <c r="B46" s="93"/>
      <c r="C46" s="93"/>
      <c r="D46" s="93"/>
      <c r="E46" s="42"/>
      <c r="F46" s="93"/>
      <c r="G46" s="194" t="str">
        <f>IF($D$166="Step 1","Total Annual","TEUI")</f>
        <v>TEUI</v>
      </c>
      <c r="H46" s="194" t="str">
        <f>IF($D$166="Step 1","Energy- Reference","TEDI")</f>
        <v>TEDI</v>
      </c>
      <c r="I46" s="175" t="s">
        <v>728</v>
      </c>
    </row>
    <row r="47" spans="1:10" ht="15" customHeight="1">
      <c r="A47" s="105" t="s">
        <v>662</v>
      </c>
      <c r="B47" s="143" t="str">
        <f>IFERROR(IF(AND((B42+B23)/B10&gt;0.95,(B42+B23)/B10&lt;1.05),"YES","NO"),"-")</f>
        <v>-</v>
      </c>
      <c r="C47" s="93"/>
      <c r="D47" s="93"/>
      <c r="E47" s="42"/>
      <c r="F47" s="93"/>
      <c r="G47" s="184" t="str">
        <f>IF($D$166="Step 1","(kWh)","(kWh/"&amp;$D$173&amp;"/yr)")</f>
        <v>(kWh/m²/yr)</v>
      </c>
      <c r="H47" s="184" t="s">
        <v>726</v>
      </c>
      <c r="I47" s="196" t="s">
        <v>727</v>
      </c>
    </row>
    <row r="48" spans="1:10" ht="18.95" customHeight="1" thickBot="1">
      <c r="A48" s="106"/>
      <c r="B48" s="93"/>
      <c r="C48" s="93"/>
      <c r="D48" s="93"/>
      <c r="E48" s="42"/>
      <c r="F48" s="93"/>
      <c r="G48" s="185" t="str">
        <f>IFERROR(ROUND((G30*$B$23+G42*$B$42)/($B$23+$B$42),0),"-")</f>
        <v>-</v>
      </c>
      <c r="H48" s="161" t="str">
        <f>IFERROR(ROUND((H30*$B$23+H42*$B$42)/($B$23+$B$42),0),"-")</f>
        <v>-</v>
      </c>
      <c r="I48" s="162" t="str">
        <f>IFERROR(ROUND((I30*$B$23+I42*$B$42)/($B$23+$B$42),0),"-")</f>
        <v>-</v>
      </c>
    </row>
    <row r="49" spans="1:9" ht="4.5" customHeight="1">
      <c r="A49" s="53"/>
      <c r="B49" s="107"/>
      <c r="C49" s="108"/>
      <c r="D49" s="54"/>
      <c r="E49" s="54"/>
      <c r="F49" s="54"/>
      <c r="G49" s="109"/>
      <c r="H49" s="54"/>
      <c r="I49" s="55"/>
    </row>
    <row r="50" spans="1:9" ht="15.75">
      <c r="A50" s="191" t="s">
        <v>592</v>
      </c>
      <c r="B50" s="192"/>
      <c r="C50" s="192"/>
      <c r="D50" s="192"/>
      <c r="E50" s="192"/>
      <c r="F50" s="192"/>
      <c r="G50" s="192"/>
      <c r="H50" s="192"/>
      <c r="I50" s="193"/>
    </row>
    <row r="51" spans="1:9" ht="15" customHeight="1">
      <c r="A51" s="94" t="s">
        <v>593</v>
      </c>
      <c r="B51" s="188" t="s">
        <v>605</v>
      </c>
      <c r="C51" s="77"/>
      <c r="D51" s="110"/>
      <c r="E51" s="110"/>
      <c r="F51" s="111"/>
      <c r="G51" s="239"/>
      <c r="H51" s="239"/>
      <c r="I51" s="241"/>
    </row>
    <row r="52" spans="1:9" ht="45">
      <c r="A52" s="112"/>
      <c r="B52" s="190" t="s">
        <v>4</v>
      </c>
      <c r="C52" s="190" t="s">
        <v>31</v>
      </c>
      <c r="D52" s="190" t="s">
        <v>675</v>
      </c>
      <c r="E52" s="190" t="s">
        <v>676</v>
      </c>
      <c r="F52" s="190"/>
      <c r="G52" s="240"/>
      <c r="H52" s="240"/>
      <c r="I52" s="242"/>
    </row>
    <row r="53" spans="1:9" ht="15" customHeight="1">
      <c r="A53" s="38" t="s">
        <v>24</v>
      </c>
      <c r="B53" s="83"/>
      <c r="C53" s="198"/>
      <c r="D53" s="144" t="str">
        <f t="shared" ref="D53:D63" si="1">IFERROR(_xlfn.XLOOKUP(C53,$D$139:$D$143,$E$139:$E$143,"-",0,1),"-")</f>
        <v>-</v>
      </c>
      <c r="E53" s="145" t="str">
        <f>IFERROR(B53*IF(C53="District",$D$66,IF(C53="Other",$D$67,D53)),"-")</f>
        <v>-</v>
      </c>
      <c r="F53" s="36"/>
      <c r="G53" s="113" t="str">
        <f t="shared" ref="G53:G63" si="2">IFERROR(IF(B53/$B$33&gt;0,B53/$B$33,""),"")</f>
        <v/>
      </c>
      <c r="H53" s="113"/>
      <c r="I53" s="114" t="str">
        <f t="shared" ref="I53:I63" si="3">IFERROR(E53/$B$33,"")</f>
        <v/>
      </c>
    </row>
    <row r="54" spans="1:9" ht="15" customHeight="1">
      <c r="A54" s="38" t="s">
        <v>25</v>
      </c>
      <c r="B54" s="83"/>
      <c r="C54" s="198"/>
      <c r="D54" s="144" t="str">
        <f t="shared" si="1"/>
        <v>-</v>
      </c>
      <c r="E54" s="145" t="str">
        <f t="shared" ref="E54:E63" si="4">IFERROR(B54*IF(C54="District",$D$66,IF(C54="Other",$D$67,D54)),"-")</f>
        <v>-</v>
      </c>
      <c r="F54" s="36"/>
      <c r="G54" s="113" t="str">
        <f t="shared" si="2"/>
        <v/>
      </c>
      <c r="H54" s="113"/>
      <c r="I54" s="114" t="str">
        <f t="shared" si="3"/>
        <v/>
      </c>
    </row>
    <row r="55" spans="1:9" ht="15" customHeight="1">
      <c r="A55" s="38" t="s">
        <v>29</v>
      </c>
      <c r="B55" s="83"/>
      <c r="C55" s="198"/>
      <c r="D55" s="144" t="str">
        <f t="shared" si="1"/>
        <v>-</v>
      </c>
      <c r="E55" s="145" t="str">
        <f t="shared" si="4"/>
        <v>-</v>
      </c>
      <c r="F55" s="36"/>
      <c r="G55" s="113" t="str">
        <f t="shared" si="2"/>
        <v/>
      </c>
      <c r="H55" s="113"/>
      <c r="I55" s="114" t="str">
        <f t="shared" si="3"/>
        <v/>
      </c>
    </row>
    <row r="56" spans="1:9" ht="15" customHeight="1">
      <c r="A56" s="38" t="s">
        <v>27</v>
      </c>
      <c r="B56" s="83"/>
      <c r="C56" s="198"/>
      <c r="D56" s="144" t="str">
        <f t="shared" si="1"/>
        <v>-</v>
      </c>
      <c r="E56" s="145" t="str">
        <f t="shared" si="4"/>
        <v>-</v>
      </c>
      <c r="F56" s="36"/>
      <c r="G56" s="113" t="str">
        <f t="shared" si="2"/>
        <v/>
      </c>
      <c r="H56" s="113"/>
      <c r="I56" s="114" t="str">
        <f t="shared" si="3"/>
        <v/>
      </c>
    </row>
    <row r="57" spans="1:9" ht="15" customHeight="1">
      <c r="A57" s="38" t="s">
        <v>28</v>
      </c>
      <c r="B57" s="83"/>
      <c r="C57" s="198"/>
      <c r="D57" s="144" t="str">
        <f t="shared" si="1"/>
        <v>-</v>
      </c>
      <c r="E57" s="145" t="str">
        <f t="shared" si="4"/>
        <v>-</v>
      </c>
      <c r="F57" s="36"/>
      <c r="G57" s="113" t="str">
        <f t="shared" si="2"/>
        <v/>
      </c>
      <c r="H57" s="113"/>
      <c r="I57" s="114" t="str">
        <f t="shared" si="3"/>
        <v/>
      </c>
    </row>
    <row r="58" spans="1:9" ht="15" customHeight="1">
      <c r="A58" s="38" t="s">
        <v>26</v>
      </c>
      <c r="B58" s="83"/>
      <c r="C58" s="198"/>
      <c r="D58" s="144" t="str">
        <f t="shared" si="1"/>
        <v>-</v>
      </c>
      <c r="E58" s="145" t="str">
        <f t="shared" si="4"/>
        <v>-</v>
      </c>
      <c r="F58" s="36"/>
      <c r="G58" s="113" t="str">
        <f t="shared" si="2"/>
        <v/>
      </c>
      <c r="H58" s="113"/>
      <c r="I58" s="114" t="str">
        <f t="shared" si="3"/>
        <v/>
      </c>
    </row>
    <row r="59" spans="1:9" ht="15" customHeight="1">
      <c r="A59" s="38" t="s">
        <v>32</v>
      </c>
      <c r="B59" s="83"/>
      <c r="C59" s="198"/>
      <c r="D59" s="144" t="str">
        <f t="shared" si="1"/>
        <v>-</v>
      </c>
      <c r="E59" s="145" t="str">
        <f t="shared" si="4"/>
        <v>-</v>
      </c>
      <c r="F59" s="36"/>
      <c r="G59" s="113" t="str">
        <f t="shared" si="2"/>
        <v/>
      </c>
      <c r="H59" s="113"/>
      <c r="I59" s="114" t="str">
        <f t="shared" si="3"/>
        <v/>
      </c>
    </row>
    <row r="60" spans="1:9" ht="15" customHeight="1">
      <c r="A60" s="38" t="s">
        <v>30</v>
      </c>
      <c r="B60" s="83"/>
      <c r="C60" s="198"/>
      <c r="D60" s="144" t="str">
        <f t="shared" si="1"/>
        <v>-</v>
      </c>
      <c r="E60" s="145" t="str">
        <f t="shared" si="4"/>
        <v>-</v>
      </c>
      <c r="F60" s="36"/>
      <c r="G60" s="113" t="str">
        <f t="shared" si="2"/>
        <v/>
      </c>
      <c r="H60" s="113"/>
      <c r="I60" s="114" t="str">
        <f t="shared" si="3"/>
        <v/>
      </c>
    </row>
    <row r="61" spans="1:9" ht="15" customHeight="1">
      <c r="A61" s="79" t="s">
        <v>33</v>
      </c>
      <c r="B61" s="83"/>
      <c r="C61" s="195"/>
      <c r="D61" s="144" t="str">
        <f t="shared" si="1"/>
        <v>-</v>
      </c>
      <c r="E61" s="145" t="str">
        <f t="shared" si="4"/>
        <v>-</v>
      </c>
      <c r="F61" s="36"/>
      <c r="G61" s="113" t="str">
        <f t="shared" si="2"/>
        <v/>
      </c>
      <c r="H61" s="113"/>
      <c r="I61" s="114" t="str">
        <f t="shared" si="3"/>
        <v/>
      </c>
    </row>
    <row r="62" spans="1:9" ht="15" customHeight="1">
      <c r="A62" s="79" t="s">
        <v>33</v>
      </c>
      <c r="B62" s="83"/>
      <c r="C62" s="195"/>
      <c r="D62" s="144" t="str">
        <f t="shared" si="1"/>
        <v>-</v>
      </c>
      <c r="E62" s="145" t="str">
        <f t="shared" si="4"/>
        <v>-</v>
      </c>
      <c r="F62" s="36"/>
      <c r="G62" s="113" t="str">
        <f t="shared" si="2"/>
        <v/>
      </c>
      <c r="H62" s="113"/>
      <c r="I62" s="114" t="str">
        <f t="shared" si="3"/>
        <v/>
      </c>
    </row>
    <row r="63" spans="1:9" ht="15" customHeight="1">
      <c r="A63" s="79" t="s">
        <v>33</v>
      </c>
      <c r="B63" s="83"/>
      <c r="C63" s="195"/>
      <c r="D63" s="144" t="str">
        <f t="shared" si="1"/>
        <v>-</v>
      </c>
      <c r="E63" s="145" t="str">
        <f t="shared" si="4"/>
        <v>-</v>
      </c>
      <c r="F63" s="36"/>
      <c r="G63" s="113" t="str">
        <f t="shared" si="2"/>
        <v/>
      </c>
      <c r="H63" s="113"/>
      <c r="I63" s="114" t="str">
        <f t="shared" si="3"/>
        <v/>
      </c>
    </row>
    <row r="64" spans="1:9" ht="15" customHeight="1">
      <c r="A64" s="38" t="s">
        <v>5</v>
      </c>
      <c r="B64" s="139">
        <f>IFERROR(SUMIF($C$53:$C$63,"Electricity", $B$53:$B$63),"-")</f>
        <v>0</v>
      </c>
      <c r="C64" s="50"/>
      <c r="D64" s="41">
        <f>D73</f>
        <v>1.0999999999999999E-2</v>
      </c>
      <c r="E64" s="139">
        <f>IFERROR(B64*D64,"-")</f>
        <v>0</v>
      </c>
      <c r="F64" s="36"/>
      <c r="G64" s="36"/>
      <c r="H64" s="36"/>
      <c r="I64" s="115"/>
    </row>
    <row r="65" spans="1:51" ht="15" customHeight="1">
      <c r="A65" s="38" t="s">
        <v>6</v>
      </c>
      <c r="B65" s="139">
        <f>IFERROR(SUMIF($C$53:$C$63,"Natural Gas", $B$53:$B$63),"-")</f>
        <v>0</v>
      </c>
      <c r="C65" s="50"/>
      <c r="D65" s="41">
        <f>D74</f>
        <v>0.185</v>
      </c>
      <c r="E65" s="139">
        <f>IFERROR(B65*D65,"-")</f>
        <v>0</v>
      </c>
      <c r="F65" s="36"/>
      <c r="G65" s="36"/>
      <c r="H65" s="36"/>
      <c r="I65" s="115"/>
    </row>
    <row r="66" spans="1:51" ht="15" customHeight="1">
      <c r="A66" s="38" t="s">
        <v>7</v>
      </c>
      <c r="B66" s="139">
        <f>IFERROR(SUMIF($C$53:$C$63,"District", $B$53:$B$63),"-")</f>
        <v>0</v>
      </c>
      <c r="C66" s="93"/>
      <c r="D66" s="84"/>
      <c r="E66" s="139">
        <f>IFERROR(B66*D66,"-")</f>
        <v>0</v>
      </c>
      <c r="F66" s="36"/>
      <c r="G66" s="36"/>
      <c r="H66" s="36"/>
      <c r="I66" s="115"/>
    </row>
    <row r="67" spans="1:51" ht="15" customHeight="1">
      <c r="A67" s="38" t="s">
        <v>602</v>
      </c>
      <c r="B67" s="139">
        <f>IFERROR(SUMIF($C$53:$C$63,"Other", $B$53:$B$63),"-")</f>
        <v>0</v>
      </c>
      <c r="C67" s="93"/>
      <c r="D67" s="84"/>
      <c r="E67" s="139">
        <f>IFERROR(B67*D67,"-")</f>
        <v>0</v>
      </c>
      <c r="F67" s="36"/>
      <c r="G67" s="36"/>
      <c r="H67" s="36"/>
      <c r="I67" s="115"/>
    </row>
    <row r="68" spans="1:51" ht="15" customHeight="1">
      <c r="A68" s="38" t="s">
        <v>713</v>
      </c>
      <c r="B68" s="172">
        <f>IFERROR(SUM(B64:B67),"-")</f>
        <v>0</v>
      </c>
      <c r="C68" s="116"/>
      <c r="D68" s="93"/>
      <c r="E68" s="172">
        <f>SUM(E64:E67)</f>
        <v>0</v>
      </c>
      <c r="F68" s="36"/>
      <c r="G68" s="36"/>
      <c r="H68" s="36"/>
      <c r="I68" s="115"/>
    </row>
    <row r="69" spans="1:51" ht="15" customHeight="1">
      <c r="A69" s="38" t="s">
        <v>714</v>
      </c>
      <c r="B69" s="136"/>
      <c r="C69" s="41" t="s">
        <v>8</v>
      </c>
      <c r="D69" s="146">
        <f>IFERROR(B69/B64,0)</f>
        <v>0</v>
      </c>
      <c r="E69" s="137"/>
      <c r="F69" s="36"/>
      <c r="G69" s="36"/>
      <c r="H69" s="36"/>
      <c r="I69" s="115"/>
    </row>
    <row r="70" spans="1:51" s="58" customFormat="1" ht="15" customHeight="1">
      <c r="A70" s="38" t="s">
        <v>715</v>
      </c>
      <c r="B70" s="136"/>
      <c r="C70" s="41" t="s">
        <v>8</v>
      </c>
      <c r="D70" s="146">
        <f>IFERROR(B70/B64,0)</f>
        <v>0</v>
      </c>
      <c r="E70" s="137"/>
      <c r="F70" s="36"/>
      <c r="G70" s="36"/>
      <c r="H70" s="153"/>
      <c r="I70" s="115"/>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row>
    <row r="71" spans="1:51" s="58" customFormat="1" ht="15" customHeight="1">
      <c r="A71" s="38" t="s">
        <v>716</v>
      </c>
      <c r="B71" s="136"/>
      <c r="C71" s="41" t="s">
        <v>8</v>
      </c>
      <c r="D71" s="146">
        <f>IFERROR(B71/B65,0)</f>
        <v>0</v>
      </c>
      <c r="E71" s="137"/>
      <c r="F71" s="36"/>
      <c r="G71" s="36"/>
      <c r="H71" s="36"/>
      <c r="I71" s="115"/>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row>
    <row r="72" spans="1:51" ht="15" customHeight="1">
      <c r="A72" s="117" t="s">
        <v>614</v>
      </c>
      <c r="B72" s="118"/>
      <c r="C72" s="118"/>
      <c r="D72" s="118"/>
      <c r="E72" s="138"/>
      <c r="F72" s="119"/>
      <c r="G72" s="36"/>
      <c r="H72" s="36"/>
      <c r="I72" s="115"/>
    </row>
    <row r="73" spans="1:51" ht="15" customHeight="1">
      <c r="A73" s="38" t="s">
        <v>11</v>
      </c>
      <c r="B73" s="50"/>
      <c r="C73" s="41"/>
      <c r="D73" s="147">
        <f>ROUND(IF(-0.157*(D69+D70)+0.011&lt;0,0,-0.157*(D69+D70)+0.011),3)</f>
        <v>1.0999999999999999E-2</v>
      </c>
      <c r="E73" s="137"/>
      <c r="F73" s="36"/>
      <c r="G73" s="36"/>
      <c r="H73" s="36"/>
      <c r="I73" s="115"/>
    </row>
    <row r="74" spans="1:51" ht="15" customHeight="1">
      <c r="A74" s="38" t="s">
        <v>12</v>
      </c>
      <c r="B74" s="50"/>
      <c r="C74" s="41"/>
      <c r="D74" s="147">
        <f>ROUND(IF(-0.185*D71+0.185&lt;0,0,-0.185*D71+0.185),3)</f>
        <v>0.185</v>
      </c>
      <c r="E74" s="137"/>
      <c r="F74" s="36"/>
      <c r="G74" s="36"/>
      <c r="H74" s="36"/>
      <c r="I74" s="115"/>
    </row>
    <row r="75" spans="1:51" ht="60">
      <c r="A75" s="105" t="s">
        <v>718</v>
      </c>
      <c r="B75" s="83"/>
      <c r="C75" s="148" t="str">
        <f>IFERROR(ROUND(B75/B42-H87,0),"-")</f>
        <v>-</v>
      </c>
      <c r="D75" s="41" t="s">
        <v>34</v>
      </c>
      <c r="E75" s="137"/>
      <c r="F75" s="36"/>
      <c r="G75" s="36"/>
      <c r="H75" s="36"/>
      <c r="I75" s="115"/>
    </row>
    <row r="76" spans="1:51" ht="15" customHeight="1">
      <c r="A76" s="38" t="s">
        <v>677</v>
      </c>
      <c r="B76" s="83"/>
      <c r="C76" s="120"/>
      <c r="D76" s="41"/>
      <c r="E76" s="137"/>
      <c r="F76" s="36"/>
      <c r="G76" s="36"/>
      <c r="H76" s="36"/>
      <c r="I76" s="115"/>
    </row>
    <row r="77" spans="1:51" ht="15" customHeight="1">
      <c r="A77" s="38" t="s">
        <v>709</v>
      </c>
      <c r="B77" s="83"/>
      <c r="C77" s="149" t="str">
        <f>IFERROR(B77/B10,"-")</f>
        <v>-</v>
      </c>
      <c r="D77" s="41" t="s">
        <v>34</v>
      </c>
      <c r="E77" s="137"/>
      <c r="F77" s="36"/>
      <c r="G77" s="36"/>
      <c r="H77" s="36"/>
      <c r="I77" s="115"/>
    </row>
    <row r="78" spans="1:51" ht="15" customHeight="1">
      <c r="A78" s="106" t="s">
        <v>710</v>
      </c>
      <c r="B78" s="124"/>
      <c r="C78" s="124"/>
      <c r="D78" s="41"/>
      <c r="E78" s="137"/>
      <c r="F78" s="36"/>
      <c r="G78" s="36"/>
      <c r="H78" s="36"/>
      <c r="I78" s="115"/>
    </row>
    <row r="79" spans="1:51" ht="15" customHeight="1">
      <c r="A79" s="38" t="s">
        <v>634</v>
      </c>
      <c r="B79" s="195"/>
      <c r="C79" s="120"/>
      <c r="D79" s="41"/>
      <c r="E79" s="137"/>
      <c r="F79" s="36"/>
      <c r="G79" s="36"/>
      <c r="H79" s="36"/>
      <c r="I79" s="115"/>
    </row>
    <row r="80" spans="1:51" ht="15" customHeight="1">
      <c r="A80" s="38" t="s">
        <v>711</v>
      </c>
      <c r="B80" s="171"/>
      <c r="C80" s="120"/>
      <c r="D80" s="41"/>
      <c r="E80" s="137"/>
      <c r="F80" s="36"/>
      <c r="G80" s="36"/>
      <c r="H80" s="36"/>
      <c r="I80" s="115"/>
    </row>
    <row r="81" spans="1:9" ht="15" customHeight="1">
      <c r="A81" s="38" t="s">
        <v>694</v>
      </c>
      <c r="B81" s="171"/>
      <c r="C81" s="120"/>
      <c r="D81" s="41"/>
      <c r="E81" s="137"/>
      <c r="F81" s="36"/>
      <c r="G81" s="36"/>
      <c r="H81" s="36"/>
      <c r="I81" s="115"/>
    </row>
    <row r="82" spans="1:9" ht="15" customHeight="1">
      <c r="A82" s="38" t="s">
        <v>659</v>
      </c>
      <c r="B82" s="41" t="str">
        <f>IFERROR((IF(ISBLANK(B81),"-",IF(OR(B81=B80,B81&lt;B80),"YES","NO"))),"-")</f>
        <v>-</v>
      </c>
      <c r="C82" s="120"/>
      <c r="D82" s="41"/>
      <c r="E82" s="137"/>
      <c r="F82" s="36"/>
      <c r="G82" s="36"/>
      <c r="H82" s="36"/>
      <c r="I82" s="115"/>
    </row>
    <row r="83" spans="1:9" ht="15" customHeight="1">
      <c r="A83" s="227" t="s">
        <v>708</v>
      </c>
      <c r="B83" s="228"/>
      <c r="C83" s="121"/>
      <c r="D83" s="121"/>
      <c r="E83" s="36"/>
      <c r="F83" s="36"/>
      <c r="G83" s="224" t="s">
        <v>633</v>
      </c>
      <c r="H83" s="225"/>
      <c r="I83" s="226"/>
    </row>
    <row r="84" spans="1:9" ht="15" customHeight="1">
      <c r="A84" s="140" t="s">
        <v>42</v>
      </c>
      <c r="B84" s="141">
        <f>B14</f>
        <v>0</v>
      </c>
      <c r="C84" s="122"/>
      <c r="D84" s="123"/>
      <c r="E84" s="36"/>
      <c r="F84" s="36"/>
      <c r="G84" s="194" t="str">
        <f>IF($D$166="Step 1","Total Energy","TEUI")</f>
        <v>TEUI</v>
      </c>
      <c r="H84" s="194" t="str">
        <f>IF($D$166="Step 1","Design Bld","TEDI")</f>
        <v>TEDI</v>
      </c>
      <c r="I84" s="175" t="s">
        <v>728</v>
      </c>
    </row>
    <row r="85" spans="1:9" ht="15" customHeight="1">
      <c r="A85" s="140" t="s">
        <v>14</v>
      </c>
      <c r="B85" s="195"/>
      <c r="C85" s="41"/>
      <c r="D85" s="36"/>
      <c r="E85" s="36"/>
      <c r="F85" s="36"/>
      <c r="G85" s="184" t="str">
        <f>IF($D$166="Step 1","(kWh)","(kWh/"&amp;$D$173&amp;"/yr)")</f>
        <v>(kWh/m²/yr)</v>
      </c>
      <c r="H85" s="184" t="s">
        <v>726</v>
      </c>
      <c r="I85" s="196" t="s">
        <v>727</v>
      </c>
    </row>
    <row r="86" spans="1:9" ht="15" customHeight="1">
      <c r="A86" s="140" t="s">
        <v>13</v>
      </c>
      <c r="B86" s="195"/>
      <c r="C86" s="41"/>
      <c r="D86" s="36"/>
      <c r="E86" s="36"/>
      <c r="F86" s="124" t="s">
        <v>630</v>
      </c>
      <c r="G86" s="186" t="str">
        <f>IF($D$166="Step 1",B68-B69,IFERROR((B68-B69)/B10,"-"))</f>
        <v>-</v>
      </c>
      <c r="H86" s="163" t="str">
        <f>IFERROR(B76/B10,"-")</f>
        <v>-</v>
      </c>
      <c r="I86" s="164" t="str">
        <f>IFERROR(E68/B10,"-")</f>
        <v>-</v>
      </c>
    </row>
    <row r="87" spans="1:9" ht="15" customHeight="1">
      <c r="A87" s="140" t="s">
        <v>15</v>
      </c>
      <c r="B87" s="195"/>
      <c r="C87" s="41"/>
      <c r="D87" s="36"/>
      <c r="E87" s="36"/>
      <c r="F87" s="124" t="s">
        <v>16</v>
      </c>
      <c r="G87" s="163">
        <f>H87</f>
        <v>0</v>
      </c>
      <c r="H87" s="163">
        <f>IFERROR(IF((B84*((0.029*B85*B86)-(0.0073*B87)))/B10&gt;10,10,(B84*((0.029*B85*B86)-(0.0073*B87)))/B10),0)</f>
        <v>0</v>
      </c>
      <c r="I87" s="164">
        <f>IFERROR(G87*B89,0)</f>
        <v>0</v>
      </c>
    </row>
    <row r="88" spans="1:9" ht="15" customHeight="1">
      <c r="A88" s="140" t="s">
        <v>17</v>
      </c>
      <c r="B88" s="195"/>
      <c r="C88" s="41"/>
      <c r="D88" s="36"/>
      <c r="E88" s="36"/>
      <c r="F88" s="124" t="s">
        <v>35</v>
      </c>
      <c r="G88" s="199">
        <f>IFERROR(IF(B90="YES",0,B91*0.15/B10),0)</f>
        <v>0</v>
      </c>
      <c r="H88" s="163" t="s">
        <v>617</v>
      </c>
      <c r="I88" s="164" t="s">
        <v>617</v>
      </c>
    </row>
    <row r="89" spans="1:9" ht="15" customHeight="1">
      <c r="A89" s="140" t="s">
        <v>18</v>
      </c>
      <c r="B89" s="147" t="str">
        <f>IFERROR(_xlfn.XLOOKUP(B88,$D$139:$D$143,$E$139:$E$143,"-",0,1),"-")</f>
        <v>-</v>
      </c>
      <c r="C89" s="41"/>
      <c r="D89" s="36"/>
      <c r="E89" s="36"/>
      <c r="F89" s="125" t="s">
        <v>19</v>
      </c>
      <c r="G89" s="187" t="str">
        <f>IFERROR(ROUND(G86-G87+G88,0),"-")</f>
        <v>-</v>
      </c>
      <c r="H89" s="165" t="str">
        <f>IFERROR(ROUND(H86-H87,0),"-")</f>
        <v>-</v>
      </c>
      <c r="I89" s="166" t="str">
        <f>IFERROR(ROUND(I86-I87,0),"-")</f>
        <v>-</v>
      </c>
    </row>
    <row r="90" spans="1:9" ht="15" customHeight="1">
      <c r="A90" s="140" t="s">
        <v>36</v>
      </c>
      <c r="B90" s="195"/>
      <c r="C90" s="41"/>
      <c r="D90" s="36"/>
      <c r="E90" s="36"/>
      <c r="F90" s="125" t="s">
        <v>686</v>
      </c>
      <c r="G90" s="163" t="s">
        <v>617</v>
      </c>
      <c r="H90" s="167" t="str">
        <f>IF(H42&gt;0,IFERROR(IF(OR(H42&gt;C75,H42=C75),"YES","NO"),"-"),"-")</f>
        <v>-</v>
      </c>
      <c r="I90" s="164" t="s">
        <v>617</v>
      </c>
    </row>
    <row r="91" spans="1:9" ht="15" customHeight="1" thickBot="1">
      <c r="A91" s="155" t="s">
        <v>684</v>
      </c>
      <c r="B91" s="200"/>
      <c r="C91" s="41"/>
      <c r="D91" s="36"/>
      <c r="E91" s="36"/>
      <c r="F91" s="125" t="str">
        <f>IF(D166="Step 1","Does this Building Comply with Step 1 Requirements","Does this Building Comply with Requirements")</f>
        <v>Does this Building Comply with Requirements</v>
      </c>
      <c r="G91" s="167" t="str">
        <f>IF(ISNUMBER(G89),IFERROR(IF(OR(G89&lt;G48,G89=G48),"YES","NO"),"-"),"-")</f>
        <v>-</v>
      </c>
      <c r="H91" s="167" t="str">
        <f>IF(ISNUMBER(H89),IFERROR(IF(AND(OR(H89&lt;H48,H89=H48),H90&lt;&gt;"NO"),"YES","NO"),"-"),"-")</f>
        <v>-</v>
      </c>
      <c r="I91" s="168" t="str">
        <f>IF(ISNUMBER(I48),IFERROR(IF(OR(I89&lt;I48,I89=I48),"YES","NO"),"-"),"N/A")</f>
        <v>N/A</v>
      </c>
    </row>
    <row r="92" spans="1:9" ht="4.5" customHeight="1">
      <c r="A92" s="53"/>
      <c r="B92" s="107"/>
      <c r="C92" s="108"/>
      <c r="D92" s="54"/>
      <c r="E92" s="54"/>
      <c r="F92" s="54"/>
      <c r="G92" s="109"/>
      <c r="H92" s="54"/>
      <c r="I92" s="55"/>
    </row>
    <row r="93" spans="1:9" ht="15" customHeight="1">
      <c r="A93" s="191" t="s">
        <v>596</v>
      </c>
      <c r="B93" s="192"/>
      <c r="C93" s="192"/>
      <c r="D93" s="192"/>
      <c r="E93" s="192"/>
      <c r="F93" s="192"/>
      <c r="G93" s="192"/>
      <c r="H93" s="192"/>
      <c r="I93" s="193"/>
    </row>
    <row r="94" spans="1:9" ht="15" customHeight="1">
      <c r="A94" s="38" t="s">
        <v>629</v>
      </c>
      <c r="B94" s="78"/>
      <c r="C94" s="36"/>
      <c r="D94" s="36"/>
      <c r="E94" s="36"/>
      <c r="F94" s="36"/>
      <c r="G94" s="124"/>
      <c r="H94" s="38" t="s">
        <v>41</v>
      </c>
      <c r="I94" s="152" t="str">
        <f>IFERROR(B94/B10,"-")</f>
        <v>-</v>
      </c>
    </row>
    <row r="95" spans="1:9" ht="15" customHeight="1">
      <c r="A95" s="38" t="s">
        <v>23</v>
      </c>
      <c r="B95" s="80"/>
      <c r="C95" s="36"/>
      <c r="D95" s="36"/>
      <c r="E95" s="36"/>
      <c r="F95" s="36"/>
      <c r="G95" s="124"/>
      <c r="H95" s="38" t="s">
        <v>22</v>
      </c>
      <c r="I95" s="152" t="str">
        <f>IFERROR((B95*B94)/B10,"-")</f>
        <v>-</v>
      </c>
    </row>
    <row r="96" spans="1:9" ht="15" customHeight="1">
      <c r="A96" s="38"/>
      <c r="B96" s="36"/>
      <c r="C96" s="36"/>
      <c r="D96" s="36"/>
      <c r="E96" s="36"/>
      <c r="F96" s="36"/>
      <c r="G96" s="124"/>
      <c r="H96" s="124"/>
      <c r="I96" s="126"/>
    </row>
    <row r="97" spans="1:9" ht="15" customHeight="1">
      <c r="A97" s="38" t="s">
        <v>597</v>
      </c>
      <c r="B97" s="85"/>
      <c r="C97" s="36"/>
      <c r="D97" s="36"/>
      <c r="E97" s="36"/>
      <c r="F97" s="36"/>
      <c r="G97" s="124"/>
      <c r="H97" s="124"/>
      <c r="I97" s="115"/>
    </row>
    <row r="98" spans="1:9" ht="15" customHeight="1">
      <c r="A98" s="38" t="s">
        <v>678</v>
      </c>
      <c r="B98" s="89"/>
      <c r="C98" s="36"/>
      <c r="D98" s="36"/>
      <c r="E98" s="36"/>
      <c r="F98" s="36"/>
      <c r="G98" s="124"/>
      <c r="H98" s="124"/>
      <c r="I98" s="115"/>
    </row>
    <row r="99" spans="1:9" ht="15">
      <c r="A99" s="104"/>
      <c r="B99" s="36"/>
      <c r="C99" s="36"/>
      <c r="D99" s="36"/>
      <c r="E99" s="36"/>
      <c r="F99" s="36"/>
      <c r="G99" s="124"/>
      <c r="H99" s="124"/>
      <c r="I99" s="115"/>
    </row>
    <row r="100" spans="1:9" ht="15">
      <c r="A100" s="38" t="s">
        <v>720</v>
      </c>
      <c r="B100" s="86"/>
      <c r="C100" s="151">
        <f>IFERROR(B100*5.68,"-")</f>
        <v>0</v>
      </c>
      <c r="D100" s="36" t="s">
        <v>37</v>
      </c>
      <c r="E100" s="36"/>
      <c r="F100" s="36"/>
      <c r="G100" s="124"/>
      <c r="H100" s="38" t="s">
        <v>704</v>
      </c>
      <c r="I100" s="81"/>
    </row>
    <row r="101" spans="1:9" ht="15">
      <c r="A101" s="38" t="s">
        <v>721</v>
      </c>
      <c r="B101" s="86"/>
      <c r="C101" s="151">
        <f>IFERROR(B101*5.68,"-")</f>
        <v>0</v>
      </c>
      <c r="D101" s="36" t="s">
        <v>37</v>
      </c>
      <c r="E101" s="36"/>
      <c r="F101" s="36"/>
      <c r="G101" s="124"/>
      <c r="H101" s="38" t="s">
        <v>705</v>
      </c>
      <c r="I101" s="81"/>
    </row>
    <row r="102" spans="1:9" ht="15">
      <c r="A102" s="38" t="s">
        <v>707</v>
      </c>
      <c r="B102" s="87"/>
      <c r="C102" s="151">
        <f>IFERROR(B102/5.68,"-")</f>
        <v>0</v>
      </c>
      <c r="D102" s="36" t="s">
        <v>38</v>
      </c>
      <c r="E102" s="36"/>
      <c r="F102" s="36"/>
      <c r="G102" s="124"/>
      <c r="H102" s="38" t="s">
        <v>627</v>
      </c>
      <c r="I102" s="81"/>
    </row>
    <row r="103" spans="1:9" ht="15">
      <c r="A103" s="104"/>
      <c r="B103" s="36"/>
      <c r="C103" s="36"/>
      <c r="D103" s="36"/>
      <c r="E103" s="36"/>
      <c r="F103" s="36"/>
      <c r="G103" s="124"/>
      <c r="H103" s="124"/>
      <c r="I103" s="127"/>
    </row>
    <row r="104" spans="1:9" ht="15">
      <c r="A104" s="38" t="s">
        <v>40</v>
      </c>
      <c r="B104" s="85"/>
      <c r="C104" s="36"/>
      <c r="D104" s="36"/>
      <c r="E104" s="36"/>
      <c r="F104" s="36"/>
      <c r="G104" s="124"/>
      <c r="H104" s="124" t="s">
        <v>20</v>
      </c>
      <c r="I104" s="81"/>
    </row>
    <row r="105" spans="1:9" ht="15">
      <c r="A105" s="38" t="s">
        <v>39</v>
      </c>
      <c r="B105" s="85"/>
      <c r="C105" s="36"/>
      <c r="D105" s="36"/>
      <c r="E105" s="36"/>
      <c r="F105" s="36"/>
      <c r="G105" s="124"/>
      <c r="H105" s="154" t="s">
        <v>660</v>
      </c>
      <c r="I105" s="156"/>
    </row>
    <row r="106" spans="1:9" ht="15">
      <c r="A106" s="38" t="s">
        <v>21</v>
      </c>
      <c r="B106" s="80"/>
      <c r="C106" s="36"/>
      <c r="D106" s="36"/>
      <c r="E106" s="36"/>
      <c r="F106" s="36"/>
      <c r="G106" s="124"/>
      <c r="H106" s="154" t="s">
        <v>661</v>
      </c>
      <c r="I106" s="82"/>
    </row>
    <row r="107" spans="1:9" ht="15">
      <c r="A107" s="38"/>
      <c r="B107" s="113"/>
      <c r="C107" s="36"/>
      <c r="D107" s="36"/>
      <c r="E107" s="36"/>
      <c r="F107" s="36"/>
      <c r="G107" s="124"/>
      <c r="H107" s="124"/>
      <c r="I107" s="127"/>
    </row>
    <row r="108" spans="1:9" ht="15">
      <c r="A108" s="38"/>
      <c r="B108" s="246" t="s">
        <v>666</v>
      </c>
      <c r="C108" s="207"/>
      <c r="D108" s="206" t="s">
        <v>667</v>
      </c>
      <c r="E108" s="207"/>
      <c r="F108" s="206" t="s">
        <v>668</v>
      </c>
      <c r="G108" s="207"/>
      <c r="H108" s="207"/>
      <c r="I108" s="208"/>
    </row>
    <row r="109" spans="1:9" ht="15">
      <c r="A109" s="38" t="s">
        <v>663</v>
      </c>
      <c r="B109" s="209"/>
      <c r="C109" s="210"/>
      <c r="D109" s="209"/>
      <c r="E109" s="210"/>
      <c r="F109" s="209"/>
      <c r="G109" s="210"/>
      <c r="H109" s="210"/>
      <c r="I109" s="211"/>
    </row>
    <row r="110" spans="1:9" ht="15">
      <c r="A110" s="38" t="s">
        <v>664</v>
      </c>
      <c r="B110" s="209"/>
      <c r="C110" s="210"/>
      <c r="D110" s="209"/>
      <c r="E110" s="210"/>
      <c r="F110" s="209"/>
      <c r="G110" s="210"/>
      <c r="H110" s="210"/>
      <c r="I110" s="211"/>
    </row>
    <row r="111" spans="1:9" ht="15.75" thickBot="1">
      <c r="A111" s="40" t="s">
        <v>665</v>
      </c>
      <c r="B111" s="243"/>
      <c r="C111" s="244"/>
      <c r="D111" s="244"/>
      <c r="E111" s="244"/>
      <c r="F111" s="243"/>
      <c r="G111" s="244"/>
      <c r="H111" s="244"/>
      <c r="I111" s="245"/>
    </row>
    <row r="112" spans="1:9" ht="18" customHeight="1">
      <c r="A112" s="191" t="s">
        <v>685</v>
      </c>
      <c r="B112" s="128"/>
      <c r="C112" s="128"/>
      <c r="D112" s="128"/>
      <c r="E112" s="128"/>
      <c r="F112" s="128"/>
      <c r="G112" s="128"/>
      <c r="H112" s="128"/>
      <c r="I112" s="129"/>
    </row>
    <row r="113" spans="1:16" ht="15">
      <c r="A113" s="38" t="s">
        <v>573</v>
      </c>
      <c r="B113" s="202"/>
      <c r="C113" s="203"/>
      <c r="D113" s="203"/>
      <c r="E113" s="203"/>
      <c r="F113" s="203"/>
      <c r="G113" s="203"/>
      <c r="H113" s="203"/>
      <c r="I113" s="204"/>
    </row>
    <row r="114" spans="1:16" ht="15">
      <c r="A114" s="38" t="s">
        <v>574</v>
      </c>
      <c r="B114" s="202"/>
      <c r="C114" s="202"/>
      <c r="D114" s="202"/>
      <c r="E114" s="202"/>
      <c r="F114" s="202"/>
      <c r="G114" s="202"/>
      <c r="H114" s="202"/>
      <c r="I114" s="205"/>
    </row>
    <row r="115" spans="1:16" ht="15">
      <c r="A115" s="38" t="s">
        <v>691</v>
      </c>
      <c r="B115" s="202"/>
      <c r="C115" s="203"/>
      <c r="D115" s="203"/>
      <c r="E115" s="203"/>
      <c r="F115" s="203"/>
      <c r="G115" s="203"/>
      <c r="H115" s="203"/>
      <c r="I115" s="204"/>
    </row>
    <row r="116" spans="1:16" ht="15">
      <c r="A116" s="38" t="s">
        <v>692</v>
      </c>
      <c r="B116" s="202"/>
      <c r="C116" s="203"/>
      <c r="D116" s="203"/>
      <c r="E116" s="203"/>
      <c r="F116" s="203"/>
      <c r="G116" s="203"/>
      <c r="H116" s="203"/>
      <c r="I116" s="204"/>
    </row>
    <row r="117" spans="1:16" ht="15">
      <c r="A117" s="38" t="s">
        <v>575</v>
      </c>
      <c r="B117" s="202"/>
      <c r="C117" s="202"/>
      <c r="D117" s="202"/>
      <c r="E117" s="202"/>
      <c r="F117" s="202"/>
      <c r="G117" s="202"/>
      <c r="H117" s="202"/>
      <c r="I117" s="205"/>
    </row>
    <row r="118" spans="1:16" ht="15.75" thickBot="1">
      <c r="A118" s="130"/>
      <c r="B118" s="37"/>
      <c r="C118" s="37"/>
      <c r="D118" s="37"/>
      <c r="E118" s="37"/>
      <c r="F118" s="37"/>
      <c r="G118" s="37"/>
      <c r="H118" s="37"/>
      <c r="I118" s="131" t="s">
        <v>741</v>
      </c>
    </row>
    <row r="119" spans="1:16">
      <c r="H119" s="51"/>
      <c r="I119" s="51"/>
      <c r="J119" s="51"/>
    </row>
    <row r="120" spans="1:16">
      <c r="A120" s="48" t="s">
        <v>679</v>
      </c>
      <c r="B120" s="48" t="s">
        <v>738</v>
      </c>
      <c r="H120" s="51"/>
      <c r="I120" s="51"/>
      <c r="J120" s="51"/>
      <c r="N120" s="50"/>
      <c r="O120" s="50"/>
      <c r="P120" s="50"/>
    </row>
    <row r="121" spans="1:16" hidden="1">
      <c r="B121" s="47">
        <v>1</v>
      </c>
      <c r="C121" s="47">
        <f t="shared" ref="C121:J121" si="5">B121+1</f>
        <v>2</v>
      </c>
      <c r="D121" s="47">
        <f t="shared" si="5"/>
        <v>3</v>
      </c>
      <c r="E121" s="47">
        <f>D121+1</f>
        <v>4</v>
      </c>
      <c r="F121" s="47">
        <f t="shared" si="5"/>
        <v>5</v>
      </c>
      <c r="G121" s="47">
        <f t="shared" si="5"/>
        <v>6</v>
      </c>
      <c r="H121" s="47">
        <f>G121+1</f>
        <v>7</v>
      </c>
      <c r="I121" s="47">
        <f t="shared" si="5"/>
        <v>8</v>
      </c>
      <c r="J121" s="47">
        <f t="shared" si="5"/>
        <v>9</v>
      </c>
      <c r="K121" s="59"/>
      <c r="L121" s="59"/>
      <c r="M121" s="59"/>
    </row>
    <row r="122" spans="1:16" ht="15" hidden="1">
      <c r="A122" s="2" t="s">
        <v>706</v>
      </c>
      <c r="B122" s="236"/>
      <c r="C122" s="236"/>
      <c r="D122" s="237"/>
      <c r="E122" s="236"/>
      <c r="F122" s="236"/>
      <c r="G122" s="237"/>
      <c r="H122" s="238"/>
      <c r="I122" s="236"/>
      <c r="J122" s="237"/>
      <c r="K122" s="235"/>
      <c r="L122" s="235"/>
      <c r="M122" s="235"/>
    </row>
    <row r="123" spans="1:16" ht="15" hidden="1">
      <c r="A123" s="3" t="s">
        <v>9</v>
      </c>
      <c r="B123" s="60"/>
      <c r="C123" s="60"/>
      <c r="D123" s="61"/>
      <c r="E123" s="60"/>
      <c r="F123" s="60"/>
      <c r="G123" s="61"/>
      <c r="H123" s="62"/>
      <c r="I123" s="60"/>
      <c r="J123" s="61"/>
      <c r="K123" s="34"/>
      <c r="L123" s="34"/>
      <c r="M123" s="34"/>
    </row>
    <row r="124" spans="1:16" ht="15" hidden="1">
      <c r="A124" s="16" t="s">
        <v>219</v>
      </c>
      <c r="B124" s="34"/>
      <c r="C124" s="34"/>
      <c r="D124" s="63"/>
      <c r="E124" s="34"/>
      <c r="F124" s="34"/>
      <c r="G124" s="63"/>
      <c r="H124" s="64"/>
      <c r="I124" s="34"/>
      <c r="J124" s="63"/>
      <c r="K124" s="34"/>
      <c r="L124" s="34"/>
      <c r="M124" s="34"/>
    </row>
    <row r="125" spans="1:16" ht="15" hidden="1">
      <c r="A125" s="16" t="s">
        <v>221</v>
      </c>
      <c r="B125" s="34"/>
      <c r="C125" s="34"/>
      <c r="D125" s="63"/>
      <c r="E125" s="34"/>
      <c r="F125" s="34"/>
      <c r="G125" s="63"/>
      <c r="H125" s="64"/>
      <c r="I125" s="34"/>
      <c r="J125" s="63"/>
      <c r="K125" s="34"/>
      <c r="L125" s="34"/>
      <c r="M125" s="34"/>
    </row>
    <row r="126" spans="1:16" ht="15" hidden="1">
      <c r="A126" s="16" t="s">
        <v>220</v>
      </c>
      <c r="B126" s="34"/>
      <c r="C126" s="34"/>
      <c r="D126" s="63"/>
      <c r="E126" s="34"/>
      <c r="F126" s="34"/>
      <c r="G126" s="63"/>
      <c r="H126" s="64"/>
      <c r="I126" s="34"/>
      <c r="J126" s="63"/>
      <c r="K126" s="34"/>
      <c r="L126" s="34"/>
      <c r="M126" s="34"/>
    </row>
    <row r="127" spans="1:16" ht="15" hidden="1">
      <c r="A127" s="16" t="s">
        <v>739</v>
      </c>
      <c r="B127" s="34"/>
      <c r="C127" s="34"/>
      <c r="D127" s="63"/>
      <c r="E127" s="34"/>
      <c r="F127" s="34"/>
      <c r="G127" s="63"/>
      <c r="H127" s="64"/>
      <c r="I127" s="34"/>
      <c r="J127" s="63"/>
      <c r="K127" s="34"/>
      <c r="L127" s="34"/>
      <c r="M127" s="34"/>
    </row>
    <row r="128" spans="1:16" ht="15" hidden="1">
      <c r="A128" s="17" t="s">
        <v>216</v>
      </c>
      <c r="B128" s="34"/>
      <c r="C128" s="34"/>
      <c r="D128" s="63"/>
      <c r="E128" s="34"/>
      <c r="F128" s="34"/>
      <c r="G128" s="63"/>
      <c r="H128" s="64"/>
      <c r="I128" s="34"/>
      <c r="J128" s="63"/>
      <c r="K128" s="34"/>
      <c r="L128" s="34"/>
      <c r="M128" s="34"/>
    </row>
    <row r="129" spans="1:16" ht="15" hidden="1">
      <c r="A129" s="16" t="s">
        <v>217</v>
      </c>
      <c r="B129" s="34"/>
      <c r="C129" s="34"/>
      <c r="D129" s="63"/>
      <c r="E129" s="34"/>
      <c r="F129" s="34"/>
      <c r="G129" s="63"/>
      <c r="H129" s="64"/>
      <c r="I129" s="34"/>
      <c r="J129" s="63"/>
      <c r="K129" s="34"/>
      <c r="L129" s="34"/>
      <c r="M129" s="34"/>
    </row>
    <row r="130" spans="1:16" ht="15" hidden="1">
      <c r="A130" s="16" t="s">
        <v>218</v>
      </c>
      <c r="B130" s="34"/>
      <c r="C130" s="34"/>
      <c r="D130" s="63"/>
      <c r="E130" s="34"/>
      <c r="F130" s="34"/>
      <c r="G130" s="63"/>
      <c r="H130" s="64"/>
      <c r="I130" s="34"/>
      <c r="J130" s="63"/>
      <c r="K130" s="34"/>
      <c r="L130" s="34"/>
      <c r="M130" s="34"/>
    </row>
    <row r="131" spans="1:16" ht="15" hidden="1">
      <c r="A131" s="65" t="s">
        <v>222</v>
      </c>
      <c r="B131" s="66"/>
      <c r="C131" s="66"/>
      <c r="D131" s="67"/>
      <c r="E131" s="66"/>
      <c r="F131" s="66"/>
      <c r="G131" s="67"/>
      <c r="H131" s="68"/>
      <c r="I131" s="66"/>
      <c r="J131" s="67"/>
      <c r="K131" s="34"/>
      <c r="L131" s="34"/>
      <c r="M131" s="34"/>
    </row>
    <row r="132" spans="1:16" ht="15" hidden="1">
      <c r="A132" s="16" t="s">
        <v>223</v>
      </c>
      <c r="B132" s="34"/>
      <c r="C132" s="34"/>
      <c r="D132" s="63"/>
      <c r="E132" s="34"/>
      <c r="F132" s="34"/>
      <c r="G132" s="63"/>
      <c r="H132" s="64"/>
      <c r="I132" s="34"/>
      <c r="J132" s="63"/>
      <c r="K132" s="34"/>
      <c r="L132" s="34"/>
      <c r="M132" s="34"/>
    </row>
    <row r="133" spans="1:16" ht="15" hidden="1">
      <c r="A133" s="16" t="s">
        <v>224</v>
      </c>
      <c r="B133" s="34"/>
      <c r="C133" s="34"/>
      <c r="D133" s="63"/>
      <c r="E133" s="34"/>
      <c r="F133" s="34"/>
      <c r="G133" s="63"/>
      <c r="H133" s="64"/>
      <c r="I133" s="34"/>
      <c r="J133" s="63"/>
      <c r="K133" s="34"/>
      <c r="L133" s="34"/>
      <c r="M133" s="34"/>
    </row>
    <row r="134" spans="1:16" ht="15" hidden="1">
      <c r="A134" s="16" t="s">
        <v>225</v>
      </c>
      <c r="B134" s="34"/>
      <c r="C134" s="34"/>
      <c r="D134" s="63"/>
      <c r="E134" s="34"/>
      <c r="F134" s="34"/>
      <c r="G134" s="63"/>
      <c r="H134" s="64"/>
      <c r="I134" s="34"/>
      <c r="J134" s="63"/>
      <c r="K134" s="34"/>
      <c r="L134" s="34"/>
      <c r="M134" s="34"/>
    </row>
    <row r="135" spans="1:16" ht="15" hidden="1">
      <c r="A135" s="69" t="s">
        <v>674</v>
      </c>
      <c r="B135" s="60"/>
      <c r="C135" s="60"/>
      <c r="D135" s="61"/>
      <c r="E135" s="60"/>
      <c r="F135" s="60"/>
      <c r="G135" s="61"/>
      <c r="H135" s="62"/>
      <c r="I135" s="60"/>
      <c r="J135" s="61"/>
      <c r="K135" s="34"/>
      <c r="L135" s="34"/>
      <c r="M135" s="34"/>
    </row>
    <row r="136" spans="1:16" ht="15" hidden="1">
      <c r="A136" s="65" t="s">
        <v>226</v>
      </c>
      <c r="B136" s="66"/>
      <c r="C136" s="66"/>
      <c r="D136" s="66"/>
      <c r="E136" s="68"/>
      <c r="F136" s="66"/>
      <c r="G136" s="67"/>
      <c r="H136" s="66"/>
      <c r="I136" s="66"/>
      <c r="J136" s="67"/>
      <c r="K136" s="34"/>
      <c r="L136" s="34"/>
      <c r="M136" s="34"/>
    </row>
    <row r="137" spans="1:16" ht="15" hidden="1">
      <c r="A137" s="16" t="s">
        <v>227</v>
      </c>
      <c r="B137" s="34"/>
      <c r="C137" s="34"/>
      <c r="D137" s="34"/>
      <c r="E137" s="64"/>
      <c r="F137" s="34"/>
      <c r="G137" s="63"/>
      <c r="H137" s="34"/>
      <c r="I137" s="34"/>
      <c r="J137" s="63"/>
      <c r="K137" s="34"/>
      <c r="L137" s="34"/>
      <c r="M137" s="34"/>
    </row>
    <row r="138" spans="1:16" ht="15" hidden="1">
      <c r="A138" s="69" t="s">
        <v>228</v>
      </c>
      <c r="B138" s="70"/>
      <c r="C138" s="70"/>
      <c r="D138" s="70"/>
      <c r="E138" s="71"/>
      <c r="F138" s="72"/>
      <c r="G138" s="73"/>
      <c r="H138" s="72"/>
      <c r="I138" s="72"/>
      <c r="J138" s="73"/>
      <c r="N138" s="50"/>
      <c r="O138" s="50"/>
      <c r="P138" s="50"/>
    </row>
    <row r="139" spans="1:16" ht="15" hidden="1">
      <c r="A139" s="1" t="s">
        <v>49</v>
      </c>
      <c r="B139" s="74" t="s">
        <v>580</v>
      </c>
      <c r="C139" s="75"/>
      <c r="D139" s="1" t="s">
        <v>31</v>
      </c>
      <c r="E139" s="74" t="s">
        <v>585</v>
      </c>
      <c r="F139" s="74" t="s">
        <v>613</v>
      </c>
      <c r="G139" s="74" t="s">
        <v>598</v>
      </c>
      <c r="H139" s="74" t="s">
        <v>603</v>
      </c>
      <c r="I139" s="74" t="s">
        <v>712</v>
      </c>
      <c r="J139" s="74" t="s">
        <v>606</v>
      </c>
      <c r="L139" s="74" t="s">
        <v>622</v>
      </c>
    </row>
    <row r="140" spans="1:16" ht="15" hidden="1">
      <c r="A140" s="75" t="s">
        <v>46</v>
      </c>
      <c r="B140" s="48" t="s">
        <v>590</v>
      </c>
      <c r="C140" s="75" t="s">
        <v>617</v>
      </c>
      <c r="D140" s="75" t="s">
        <v>2</v>
      </c>
      <c r="E140" s="47">
        <v>1.0999999999999999E-2</v>
      </c>
      <c r="F140" s="48" t="s">
        <v>599</v>
      </c>
      <c r="G140" s="48" t="s">
        <v>599</v>
      </c>
      <c r="H140" s="48" t="s">
        <v>2</v>
      </c>
      <c r="I140" s="48">
        <v>200</v>
      </c>
      <c r="J140" s="48" t="s">
        <v>612</v>
      </c>
      <c r="L140" s="48" t="s">
        <v>623</v>
      </c>
    </row>
    <row r="141" spans="1:16" ht="15" hidden="1">
      <c r="A141" s="75" t="s">
        <v>581</v>
      </c>
      <c r="B141" s="48" t="s">
        <v>586</v>
      </c>
      <c r="C141" s="75" t="s">
        <v>617</v>
      </c>
      <c r="D141" s="75" t="s">
        <v>3</v>
      </c>
      <c r="E141" s="47">
        <v>0.185</v>
      </c>
      <c r="F141" s="48" t="s">
        <v>600</v>
      </c>
      <c r="G141" s="48" t="s">
        <v>600</v>
      </c>
      <c r="H141" s="48" t="s">
        <v>3</v>
      </c>
      <c r="I141" s="48">
        <v>20</v>
      </c>
      <c r="J141" s="48" t="s">
        <v>607</v>
      </c>
      <c r="L141" s="48" t="s">
        <v>598</v>
      </c>
    </row>
    <row r="142" spans="1:16" ht="15" hidden="1">
      <c r="A142" s="75" t="s">
        <v>47</v>
      </c>
      <c r="B142" s="48" t="s">
        <v>588</v>
      </c>
      <c r="C142" s="75"/>
      <c r="D142" s="75" t="s">
        <v>595</v>
      </c>
      <c r="E142" s="76">
        <f>D66</f>
        <v>0</v>
      </c>
      <c r="H142" s="48" t="s">
        <v>595</v>
      </c>
      <c r="J142" s="48" t="s">
        <v>608</v>
      </c>
      <c r="L142" s="48" t="s">
        <v>624</v>
      </c>
    </row>
    <row r="143" spans="1:16" ht="15" hidden="1">
      <c r="A143" s="75" t="s">
        <v>582</v>
      </c>
      <c r="B143" s="48" t="s">
        <v>587</v>
      </c>
      <c r="C143" s="75" t="s">
        <v>617</v>
      </c>
      <c r="D143" s="75" t="s">
        <v>601</v>
      </c>
      <c r="E143" s="76">
        <f>D67</f>
        <v>0</v>
      </c>
      <c r="H143" s="48" t="s">
        <v>601</v>
      </c>
      <c r="J143" s="48" t="s">
        <v>609</v>
      </c>
      <c r="L143" s="48" t="s">
        <v>625</v>
      </c>
    </row>
    <row r="144" spans="1:16" ht="15" hidden="1">
      <c r="A144" s="75" t="s">
        <v>48</v>
      </c>
      <c r="B144" s="48" t="s">
        <v>589</v>
      </c>
      <c r="C144" s="75"/>
      <c r="D144" s="75"/>
      <c r="J144" s="48" t="s">
        <v>610</v>
      </c>
      <c r="L144" s="48" t="s">
        <v>626</v>
      </c>
    </row>
    <row r="145" spans="1:10" ht="15" hidden="1">
      <c r="A145" s="75" t="s">
        <v>583</v>
      </c>
      <c r="C145" s="75"/>
      <c r="D145" s="75"/>
      <c r="J145" s="48" t="s">
        <v>611</v>
      </c>
    </row>
    <row r="146" spans="1:10" ht="15" hidden="1">
      <c r="A146" s="75"/>
      <c r="B146" s="75"/>
      <c r="C146" s="75"/>
      <c r="D146" s="75"/>
      <c r="J146" s="48" t="s">
        <v>584</v>
      </c>
    </row>
    <row r="147" spans="1:10" ht="15" hidden="1">
      <c r="A147" s="1" t="s">
        <v>635</v>
      </c>
      <c r="B147" s="1" t="s">
        <v>637</v>
      </c>
      <c r="C147" s="1" t="s">
        <v>636</v>
      </c>
      <c r="D147" s="1" t="s">
        <v>638</v>
      </c>
      <c r="E147" s="74" t="s">
        <v>645</v>
      </c>
      <c r="F147" s="74"/>
      <c r="J147" s="48" t="s">
        <v>601</v>
      </c>
    </row>
    <row r="148" spans="1:10" hidden="1">
      <c r="A148" s="48" t="s">
        <v>646</v>
      </c>
      <c r="B148" s="48" t="s">
        <v>639</v>
      </c>
      <c r="C148" s="48" t="s">
        <v>693</v>
      </c>
      <c r="D148" s="48" t="s">
        <v>647</v>
      </c>
      <c r="E148" s="48" t="s">
        <v>652</v>
      </c>
    </row>
    <row r="149" spans="1:10" hidden="1">
      <c r="A149" s="49" t="s">
        <v>640</v>
      </c>
      <c r="B149" s="48" t="s">
        <v>647</v>
      </c>
      <c r="C149" s="48" t="s">
        <v>650</v>
      </c>
      <c r="D149" s="48" t="s">
        <v>649</v>
      </c>
      <c r="E149" s="48" t="s">
        <v>653</v>
      </c>
    </row>
    <row r="150" spans="1:10" hidden="1">
      <c r="A150" s="48" t="s">
        <v>641</v>
      </c>
      <c r="B150" s="48" t="s">
        <v>649</v>
      </c>
      <c r="C150" s="48" t="s">
        <v>651</v>
      </c>
      <c r="D150" s="48" t="s">
        <v>648</v>
      </c>
      <c r="E150" s="48" t="s">
        <v>654</v>
      </c>
    </row>
    <row r="151" spans="1:10" hidden="1">
      <c r="A151" s="48" t="s">
        <v>642</v>
      </c>
      <c r="B151" s="48" t="s">
        <v>648</v>
      </c>
      <c r="C151" s="48" t="s">
        <v>640</v>
      </c>
      <c r="D151" s="48" t="s">
        <v>669</v>
      </c>
      <c r="E151" s="48" t="s">
        <v>657</v>
      </c>
    </row>
    <row r="152" spans="1:10" hidden="1">
      <c r="A152" s="48" t="s">
        <v>643</v>
      </c>
      <c r="B152" s="48" t="s">
        <v>669</v>
      </c>
      <c r="C152" s="48" t="s">
        <v>641</v>
      </c>
      <c r="D152" s="48" t="s">
        <v>601</v>
      </c>
      <c r="E152" s="48" t="s">
        <v>658</v>
      </c>
    </row>
    <row r="153" spans="1:10" hidden="1">
      <c r="A153" s="48" t="s">
        <v>644</v>
      </c>
      <c r="B153" s="48" t="s">
        <v>601</v>
      </c>
      <c r="C153" s="48" t="s">
        <v>642</v>
      </c>
      <c r="E153" s="48" t="s">
        <v>655</v>
      </c>
    </row>
    <row r="154" spans="1:10" hidden="1">
      <c r="A154" s="48" t="s">
        <v>601</v>
      </c>
      <c r="C154" s="48" t="s">
        <v>643</v>
      </c>
      <c r="E154" s="48" t="s">
        <v>656</v>
      </c>
    </row>
    <row r="155" spans="1:10" hidden="1">
      <c r="C155" s="48" t="s">
        <v>601</v>
      </c>
      <c r="E155" s="48" t="s">
        <v>601</v>
      </c>
    </row>
    <row r="156" spans="1:10" hidden="1"/>
    <row r="157" spans="1:10" hidden="1">
      <c r="A157" s="74" t="s">
        <v>29</v>
      </c>
      <c r="B157" s="74" t="s">
        <v>27</v>
      </c>
    </row>
    <row r="158" spans="1:10" hidden="1">
      <c r="A158" s="48" t="s">
        <v>695</v>
      </c>
      <c r="B158" s="48" t="s">
        <v>693</v>
      </c>
    </row>
    <row r="159" spans="1:10" hidden="1">
      <c r="A159" s="48" t="s">
        <v>696</v>
      </c>
      <c r="B159" s="48" t="s">
        <v>699</v>
      </c>
    </row>
    <row r="160" spans="1:10" hidden="1">
      <c r="A160" s="48" t="s">
        <v>697</v>
      </c>
      <c r="B160" s="48" t="s">
        <v>700</v>
      </c>
    </row>
    <row r="161" spans="1:6" hidden="1">
      <c r="A161" s="48" t="s">
        <v>698</v>
      </c>
      <c r="B161" s="48" t="s">
        <v>701</v>
      </c>
    </row>
    <row r="162" spans="1:6" hidden="1">
      <c r="A162" s="48" t="s">
        <v>3</v>
      </c>
      <c r="B162" s="48" t="s">
        <v>702</v>
      </c>
    </row>
    <row r="163" spans="1:6" hidden="1">
      <c r="B163" s="48" t="s">
        <v>703</v>
      </c>
    </row>
    <row r="164" spans="1:6" hidden="1"/>
    <row r="165" spans="1:6" hidden="1">
      <c r="A165" s="176" t="s">
        <v>722</v>
      </c>
      <c r="B165" s="177" t="s">
        <v>723</v>
      </c>
      <c r="C165" s="177" t="s">
        <v>724</v>
      </c>
      <c r="D165" s="177" t="s">
        <v>725</v>
      </c>
      <c r="E165" s="178"/>
      <c r="F165" s="179"/>
    </row>
    <row r="166" spans="1:6" hidden="1">
      <c r="A166" s="180">
        <f>C19</f>
        <v>0</v>
      </c>
      <c r="B166" s="50" t="s">
        <v>48</v>
      </c>
      <c r="C166" s="50" t="b">
        <f>COUNTIF($A$166:$A$173,"*"&amp;B166&amp;"*")&gt;0</f>
        <v>0</v>
      </c>
      <c r="D166" s="50" t="str">
        <f>_xlfn.IFNA(INDEX(B166:B169,MATCH(TRUE,C166:C169,0),1),"Step requirement not yet entered")</f>
        <v>Step requirement not yet entered</v>
      </c>
      <c r="E166" s="50"/>
      <c r="F166" s="181"/>
    </row>
    <row r="167" spans="1:6" hidden="1">
      <c r="A167" s="180">
        <f>C20</f>
        <v>0</v>
      </c>
      <c r="B167" s="50" t="s">
        <v>47</v>
      </c>
      <c r="C167" s="50" t="b">
        <f t="shared" ref="C167:C169" si="6">COUNTIF($A$166:$A$173,"*"&amp;B167&amp;"*")&gt;0</f>
        <v>0</v>
      </c>
      <c r="D167" s="50"/>
      <c r="E167" s="50"/>
      <c r="F167" s="181"/>
    </row>
    <row r="168" spans="1:6" hidden="1">
      <c r="A168" s="180">
        <f>C21</f>
        <v>0</v>
      </c>
      <c r="B168" s="50" t="s">
        <v>46</v>
      </c>
      <c r="C168" s="50" t="b">
        <f t="shared" si="6"/>
        <v>0</v>
      </c>
      <c r="D168" s="50"/>
      <c r="E168" s="50"/>
      <c r="F168" s="181"/>
    </row>
    <row r="169" spans="1:6" hidden="1">
      <c r="A169" s="180">
        <f>C22</f>
        <v>0</v>
      </c>
      <c r="B169" s="50" t="s">
        <v>590</v>
      </c>
      <c r="C169" s="50" t="b">
        <f t="shared" si="6"/>
        <v>0</v>
      </c>
      <c r="D169" s="50"/>
      <c r="E169" s="50"/>
      <c r="F169" s="181"/>
    </row>
    <row r="170" spans="1:6" hidden="1">
      <c r="A170" s="182">
        <f>C38</f>
        <v>0</v>
      </c>
      <c r="B170" s="50"/>
      <c r="C170" s="50"/>
      <c r="D170" s="50"/>
      <c r="E170" s="50"/>
      <c r="F170" s="181"/>
    </row>
    <row r="171" spans="1:6" hidden="1">
      <c r="A171" s="182">
        <f t="shared" ref="A171:A173" si="7">C39</f>
        <v>0</v>
      </c>
      <c r="B171" s="50"/>
      <c r="C171" s="50"/>
      <c r="D171" s="50"/>
      <c r="E171" s="50"/>
      <c r="F171" s="181"/>
    </row>
    <row r="172" spans="1:6" hidden="1">
      <c r="A172" s="182">
        <f t="shared" si="7"/>
        <v>0</v>
      </c>
      <c r="B172" s="50"/>
      <c r="C172" s="50"/>
      <c r="D172" s="50" t="s">
        <v>731</v>
      </c>
      <c r="E172" s="50"/>
      <c r="F172" s="181"/>
    </row>
    <row r="173" spans="1:6" hidden="1">
      <c r="A173" s="183">
        <f t="shared" si="7"/>
        <v>0</v>
      </c>
      <c r="B173" s="72"/>
      <c r="C173" s="72"/>
      <c r="D173" s="72" t="s">
        <v>730</v>
      </c>
      <c r="E173" s="72"/>
      <c r="F173" s="73"/>
    </row>
  </sheetData>
  <sheetProtection sheet="1" selectLockedCells="1"/>
  <dataConsolidate/>
  <mergeCells count="66">
    <mergeCell ref="G27:I27"/>
    <mergeCell ref="E21:F21"/>
    <mergeCell ref="E22:F22"/>
    <mergeCell ref="K122:M122"/>
    <mergeCell ref="B122:D122"/>
    <mergeCell ref="E122:G122"/>
    <mergeCell ref="H122:J122"/>
    <mergeCell ref="G51:G52"/>
    <mergeCell ref="H51:H52"/>
    <mergeCell ref="I51:I52"/>
    <mergeCell ref="B110:C110"/>
    <mergeCell ref="D110:E110"/>
    <mergeCell ref="F110:I110"/>
    <mergeCell ref="F111:I111"/>
    <mergeCell ref="B111:E111"/>
    <mergeCell ref="B117:I117"/>
    <mergeCell ref="B108:C108"/>
    <mergeCell ref="G34:I34"/>
    <mergeCell ref="G83:I83"/>
    <mergeCell ref="A83:B83"/>
    <mergeCell ref="A1:I1"/>
    <mergeCell ref="A2:I2"/>
    <mergeCell ref="G35:I35"/>
    <mergeCell ref="A4:I4"/>
    <mergeCell ref="B7:I7"/>
    <mergeCell ref="A3:I3"/>
    <mergeCell ref="A6:I6"/>
    <mergeCell ref="G45:I45"/>
    <mergeCell ref="E38:F38"/>
    <mergeCell ref="E39:F39"/>
    <mergeCell ref="E40:F40"/>
    <mergeCell ref="E41:F41"/>
    <mergeCell ref="E36:F37"/>
    <mergeCell ref="E23:F23"/>
    <mergeCell ref="B15:I15"/>
    <mergeCell ref="B14:I14"/>
    <mergeCell ref="C19:D19"/>
    <mergeCell ref="C20:D20"/>
    <mergeCell ref="E19:F19"/>
    <mergeCell ref="E20:F20"/>
    <mergeCell ref="G19:H19"/>
    <mergeCell ref="G20:H20"/>
    <mergeCell ref="A17:I17"/>
    <mergeCell ref="E18:F18"/>
    <mergeCell ref="G18:H18"/>
    <mergeCell ref="B16:I16"/>
    <mergeCell ref="G21:H21"/>
    <mergeCell ref="G22:H22"/>
    <mergeCell ref="B8:I8"/>
    <mergeCell ref="B12:I12"/>
    <mergeCell ref="C21:D21"/>
    <mergeCell ref="C22:D22"/>
    <mergeCell ref="C18:D18"/>
    <mergeCell ref="B10:I10"/>
    <mergeCell ref="B9:I9"/>
    <mergeCell ref="B13:I13"/>
    <mergeCell ref="B11:I11"/>
    <mergeCell ref="B116:I116"/>
    <mergeCell ref="B115:I115"/>
    <mergeCell ref="B114:I114"/>
    <mergeCell ref="B113:I113"/>
    <mergeCell ref="F108:I108"/>
    <mergeCell ref="B109:C109"/>
    <mergeCell ref="D109:E109"/>
    <mergeCell ref="F109:I109"/>
    <mergeCell ref="D108:E108"/>
  </mergeCells>
  <conditionalFormatting sqref="D53:D63">
    <cfRule type="containsText" dxfId="37" priority="56" operator="containsText" text="enter">
      <formula>NOT(ISERROR(SEARCH("enter",D53)))</formula>
    </cfRule>
  </conditionalFormatting>
  <conditionalFormatting sqref="C19:D22">
    <cfRule type="expression" dxfId="36" priority="51">
      <formula>ISBLANK(A19)</formula>
    </cfRule>
  </conditionalFormatting>
  <conditionalFormatting sqref="B19:B22">
    <cfRule type="expression" dxfId="35" priority="50">
      <formula>ISBLANK(A19)</formula>
    </cfRule>
  </conditionalFormatting>
  <conditionalFormatting sqref="E19:F22">
    <cfRule type="expression" dxfId="34" priority="48">
      <formula>AND(NOT(C19=$B$142),NOT(C19=$B$144))</formula>
    </cfRule>
  </conditionalFormatting>
  <conditionalFormatting sqref="G19:H22">
    <cfRule type="expression" dxfId="33" priority="47">
      <formula>ISBLANK(A19)</formula>
    </cfRule>
  </conditionalFormatting>
  <conditionalFormatting sqref="E19:F22">
    <cfRule type="expression" dxfId="32" priority="46">
      <formula>ISBLANK(A19)</formula>
    </cfRule>
  </conditionalFormatting>
  <conditionalFormatting sqref="A20:A22">
    <cfRule type="expression" dxfId="31" priority="45">
      <formula>ISBLANK(A19)</formula>
    </cfRule>
  </conditionalFormatting>
  <conditionalFormatting sqref="B25:B28 B30">
    <cfRule type="expression" dxfId="30" priority="44">
      <formula>ISBLANK($A$19)</formula>
    </cfRule>
  </conditionalFormatting>
  <conditionalFormatting sqref="A39:A41">
    <cfRule type="expression" dxfId="29" priority="43">
      <formula>ISBLANK(A38)</formula>
    </cfRule>
  </conditionalFormatting>
  <conditionalFormatting sqref="B38:B41">
    <cfRule type="expression" dxfId="28" priority="42">
      <formula>ISBLANK(A38)</formula>
    </cfRule>
  </conditionalFormatting>
  <conditionalFormatting sqref="C38:C41">
    <cfRule type="expression" dxfId="27" priority="41">
      <formula>ISBLANK(A38)</formula>
    </cfRule>
  </conditionalFormatting>
  <conditionalFormatting sqref="D38:D41">
    <cfRule type="expression" dxfId="26" priority="40">
      <formula>ISBLANK(A38)</formula>
    </cfRule>
  </conditionalFormatting>
  <conditionalFormatting sqref="E38:F41">
    <cfRule type="expression" dxfId="25" priority="39">
      <formula>ISBLANK(A38)</formula>
    </cfRule>
  </conditionalFormatting>
  <conditionalFormatting sqref="D38:D41">
    <cfRule type="expression" dxfId="24" priority="36">
      <formula>AND(NOT(C38=$A$141),NOT(C38=$A$143),NOT(C38=$A$145))</formula>
    </cfRule>
  </conditionalFormatting>
  <conditionalFormatting sqref="D51">
    <cfRule type="expression" dxfId="23" priority="35">
      <formula>AND($C$51="Other")</formula>
    </cfRule>
  </conditionalFormatting>
  <conditionalFormatting sqref="G91">
    <cfRule type="containsText" dxfId="22" priority="30" operator="containsText" text="YES">
      <formula>NOT(ISERROR(SEARCH("YES",G91)))</formula>
    </cfRule>
    <cfRule type="containsText" dxfId="21" priority="33" operator="containsText" text="NO">
      <formula>NOT(ISERROR(SEARCH("NO",G91)))</formula>
    </cfRule>
  </conditionalFormatting>
  <conditionalFormatting sqref="H91">
    <cfRule type="containsText" dxfId="20" priority="28" operator="containsText" text="YES">
      <formula>NOT(ISERROR(SEARCH("YES",H91)))</formula>
    </cfRule>
    <cfRule type="containsText" dxfId="19" priority="29" operator="containsText" text="NO">
      <formula>NOT(ISERROR(SEARCH("NO",H91)))</formula>
    </cfRule>
  </conditionalFormatting>
  <conditionalFormatting sqref="H90">
    <cfRule type="containsText" dxfId="18" priority="26" operator="containsText" text="YES">
      <formula>NOT(ISERROR(SEARCH("YES",H90)))</formula>
    </cfRule>
    <cfRule type="containsText" dxfId="17" priority="27" operator="containsText" text="NO">
      <formula>NOT(ISERROR(SEARCH("NO",H90)))</formula>
    </cfRule>
  </conditionalFormatting>
  <conditionalFormatting sqref="B47">
    <cfRule type="containsText" dxfId="16" priority="19" operator="containsText" text="YES">
      <formula>NOT(ISERROR(SEARCH("YES",B47)))</formula>
    </cfRule>
    <cfRule type="containsText" dxfId="15" priority="20" operator="containsText" text="NO">
      <formula>NOT(ISERROR(SEARCH("NO",B47)))</formula>
    </cfRule>
  </conditionalFormatting>
  <conditionalFormatting sqref="G38:H41">
    <cfRule type="expression" dxfId="14" priority="17">
      <formula>ISBLANK($A38)</formula>
    </cfRule>
  </conditionalFormatting>
  <conditionalFormatting sqref="I38:I41">
    <cfRule type="expression" dxfId="13" priority="16">
      <formula>ISBLANK($D38)</formula>
    </cfRule>
  </conditionalFormatting>
  <conditionalFormatting sqref="I91">
    <cfRule type="containsText" dxfId="12" priority="14" operator="containsText" text="YES">
      <formula>NOT(ISERROR(SEARCH("YES",I91)))</formula>
    </cfRule>
    <cfRule type="containsText" dxfId="11" priority="15" operator="containsText" text="NO">
      <formula>NOT(ISERROR(SEARCH("NO",I91)))</formula>
    </cfRule>
  </conditionalFormatting>
  <conditionalFormatting sqref="B91">
    <cfRule type="expression" dxfId="10" priority="13">
      <formula>AND($B$90="NO")</formula>
    </cfRule>
  </conditionalFormatting>
  <conditionalFormatting sqref="B82">
    <cfRule type="containsText" dxfId="9" priority="10" operator="containsText" text="NO">
      <formula>NOT(ISERROR(SEARCH("NO",B82)))</formula>
    </cfRule>
    <cfRule type="containsText" dxfId="8" priority="11" operator="containsText" text="YES">
      <formula>NOT(ISERROR(SEARCH("YES",B82)))</formula>
    </cfRule>
  </conditionalFormatting>
  <conditionalFormatting sqref="B81">
    <cfRule type="expression" dxfId="7" priority="9">
      <formula>AND($B$79="YES")</formula>
    </cfRule>
  </conditionalFormatting>
  <conditionalFormatting sqref="B80">
    <cfRule type="expression" dxfId="6" priority="8">
      <formula>AND($B$79="YES")</formula>
    </cfRule>
  </conditionalFormatting>
  <conditionalFormatting sqref="I28:I30 H29:H30 H47:H48 H85">
    <cfRule type="expression" dxfId="5" priority="7">
      <formula>$D$166="Step 1"</formula>
    </cfRule>
  </conditionalFormatting>
  <conditionalFormatting sqref="I46:I48">
    <cfRule type="expression" dxfId="4" priority="6">
      <formula>$D$166="Step 1"</formula>
    </cfRule>
  </conditionalFormatting>
  <conditionalFormatting sqref="I84:I85">
    <cfRule type="expression" dxfId="3" priority="5">
      <formula>$D$166="Step 1"</formula>
    </cfRule>
  </conditionalFormatting>
  <conditionalFormatting sqref="F87:F88 F90">
    <cfRule type="expression" dxfId="2" priority="4">
      <formula>$D$166="Step 1"</formula>
    </cfRule>
  </conditionalFormatting>
  <conditionalFormatting sqref="G90:I90 G87:I88 H86:I86 H89:I89 H91:I91">
    <cfRule type="expression" dxfId="1" priority="2">
      <formula>$D$166="Step 1"</formula>
    </cfRule>
  </conditionalFormatting>
  <conditionalFormatting sqref="I36:I37 H37">
    <cfRule type="expression" dxfId="0" priority="1">
      <formula>$D$166="Step 1"</formula>
    </cfRule>
  </conditionalFormatting>
  <dataValidations count="20">
    <dataValidation type="list" allowBlank="1" showInputMessage="1" showErrorMessage="1" sqref="A38:A41" xr:uid="{00000000-0002-0000-0000-000000000000}">
      <formula1>$A$131:$A$135</formula1>
    </dataValidation>
    <dataValidation type="list" allowBlank="1" showInputMessage="1" showErrorMessage="1" sqref="C38:C41" xr:uid="{00000000-0002-0000-0000-000002000000}">
      <formula1>$A$140:$A$145</formula1>
    </dataValidation>
    <dataValidation type="list" allowBlank="1" showInputMessage="1" showErrorMessage="1" sqref="A19:A22" xr:uid="{C21F3FE8-E9EE-4BCF-96B0-19999A7E57C2}">
      <formula1>$A$124:$A$138</formula1>
    </dataValidation>
    <dataValidation type="list" allowBlank="1" showInputMessage="1" showErrorMessage="1" sqref="B88" xr:uid="{DF660A59-33FD-124E-9A15-1255E3E45395}">
      <formula1>$H$140:$H$143</formula1>
    </dataValidation>
    <dataValidation type="list" allowBlank="1" showInputMessage="1" showErrorMessage="1" sqref="C19:C22" xr:uid="{B4D4E21D-25F4-B94E-ABFE-E5CFC4E83422}">
      <formula1>$B$140:$B$144</formula1>
    </dataValidation>
    <dataValidation type="list" allowBlank="1" showInputMessage="1" showErrorMessage="1" sqref="C53:C63" xr:uid="{50A6991A-81CF-E541-B8BA-68199608B380}">
      <formula1>$D$140:$D$143</formula1>
    </dataValidation>
    <dataValidation type="list" allowBlank="1" showInputMessage="1" showErrorMessage="1" sqref="C51" xr:uid="{AD744A82-9798-564C-B0E6-20F2AB3AC226}">
      <formula1>$J$140:$J$147</formula1>
    </dataValidation>
    <dataValidation type="list" allowBlank="1" showInputMessage="1" showErrorMessage="1" sqref="B90 B79" xr:uid="{5A42A8BF-5978-694C-A5F4-39DC7812F317}">
      <formula1>$F$140:$F$141</formula1>
    </dataValidation>
    <dataValidation type="decimal" operator="greaterThan" showInputMessage="1" showErrorMessage="1" sqref="B19:B22" xr:uid="{EDC72A7C-4952-FF49-8892-17C0AAE29CC1}">
      <formula1>0</formula1>
    </dataValidation>
    <dataValidation type="decimal" allowBlank="1" showInputMessage="1" showErrorMessage="1" sqref="E19:F22" xr:uid="{1E295A86-0423-F849-974E-E82D73052FDB}">
      <formula1>0</formula1>
      <formula2>1</formula2>
    </dataValidation>
    <dataValidation type="decimal" operator="greaterThan" allowBlank="1" showInputMessage="1" showErrorMessage="1" sqref="B38:B41" xr:uid="{712CF5F1-3A62-0646-AEDC-7451DA27D6CD}">
      <formula1>0</formula1>
    </dataValidation>
    <dataValidation type="custom" allowBlank="1" showInputMessage="1" showErrorMessage="1" sqref="D38:D41" xr:uid="{7BEE666C-2D81-444D-A495-1E1F7213BA7D}">
      <formula1>AND(OR(C38=$A$141,C38=$A$143,C38=$A$145),(D38&gt;0),ISNUMBER(D38))</formula1>
    </dataValidation>
    <dataValidation type="list" allowBlank="1" showInputMessage="1" showErrorMessage="1" sqref="B8:I8" xr:uid="{43BDC57A-92AB-524C-89E4-42F0A8C0C356}">
      <formula1>$L$140:$L$144</formula1>
    </dataValidation>
    <dataValidation type="date" allowBlank="1" showInputMessage="1" showErrorMessage="1" sqref="B16:I16" xr:uid="{27F008A2-FA35-894E-A084-C1933E632ED6}">
      <formula1>43831</formula1>
      <formula2>48000</formula2>
    </dataValidation>
    <dataValidation type="list" allowBlank="1" showInputMessage="1" showErrorMessage="1" sqref="B109:C109" xr:uid="{A7B39976-BCAE-6D4A-9ABA-F2FCB1148B23}">
      <formula1>$A$148:$A$154</formula1>
    </dataValidation>
    <dataValidation type="list" allowBlank="1" showInputMessage="1" showErrorMessage="1" sqref="B111:C111" xr:uid="{5F9601FF-372C-364B-9567-5C9E6F5AA394}">
      <formula1>$E$148:$E$155</formula1>
    </dataValidation>
    <dataValidation type="list" allowBlank="1" showInputMessage="1" showErrorMessage="1" sqref="D109:E109" xr:uid="{69E641B8-C216-D944-9EA7-175F1F0CF0BB}">
      <formula1>$B$148:$B$153</formula1>
    </dataValidation>
    <dataValidation type="list" allowBlank="1" showInputMessage="1" showErrorMessage="1" sqref="D110:E110" xr:uid="{F6EE2698-B788-CF41-8464-B12068D73A20}">
      <formula1>$D$148:$D$152</formula1>
    </dataValidation>
    <dataValidation type="list" allowBlank="1" showInputMessage="1" showErrorMessage="1" sqref="B110:C110" xr:uid="{FEB426C7-DAEE-8C4B-8F4E-FFC895810A96}">
      <formula1>$C$148:$C$155</formula1>
    </dataValidation>
    <dataValidation type="list" allowBlank="1" showInputMessage="1" showErrorMessage="1" sqref="B80" xr:uid="{7A677C41-AE01-0149-B4A2-4C0FA351F58C}">
      <formula1>$I$140:$I$141</formula1>
    </dataValidation>
  </dataValidations>
  <pageMargins left="0.5" right="0.5" top="0.75" bottom="0.75" header="0.3" footer="0.3"/>
  <pageSetup scale="55" fitToHeight="2" orientation="portrait" r:id="rId1"/>
  <rowBreaks count="1" manualBreakCount="1">
    <brk id="74" max="8"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AF7BC6A-B089-4C77-8D4A-D1E1F64CC9B2}">
          <x14:formula1>
            <xm:f>'List of Jurisdictions'!$D$4:$D$9</xm:f>
          </x14:formula1>
          <xm:sqref>B15:I15</xm:sqref>
        </x14:dataValidation>
        <x14:dataValidation type="list" allowBlank="1" showInputMessage="1" showErrorMessage="1" xr:uid="{00000000-0002-0000-0000-000003000000}">
          <x14:formula1>
            <xm:f>'List of Jurisdictions'!$A$3:$A$337</xm:f>
          </x14:formula1>
          <xm:sqref>B13:I13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116"/>
  <sheetViews>
    <sheetView workbookViewId="0">
      <selection activeCell="L15" sqref="L15"/>
    </sheetView>
  </sheetViews>
  <sheetFormatPr defaultColWidth="9.140625" defaultRowHeight="15"/>
  <cols>
    <col min="1" max="1" width="27.140625" style="5" customWidth="1"/>
    <col min="2" max="2" width="10.42578125" style="5" customWidth="1"/>
    <col min="3" max="3" width="10" style="5" bestFit="1" customWidth="1"/>
    <col min="4" max="4" width="8" style="5" bestFit="1" customWidth="1"/>
    <col min="5" max="5" width="8.42578125" style="5" customWidth="1"/>
    <col min="6" max="6" width="9.140625" style="5" customWidth="1"/>
    <col min="7" max="7" width="14.42578125" style="5" customWidth="1"/>
    <col min="8" max="16384" width="9.140625" style="5"/>
  </cols>
  <sheetData>
    <row r="1" spans="1:12" ht="37.35" customHeight="1" thickBot="1">
      <c r="A1" s="264" t="s">
        <v>570</v>
      </c>
      <c r="B1" s="264"/>
      <c r="C1" s="264"/>
      <c r="D1" s="264"/>
      <c r="E1" s="264"/>
      <c r="F1" s="264"/>
      <c r="G1" s="264"/>
      <c r="H1" s="264"/>
      <c r="I1" s="264"/>
      <c r="L1" s="14"/>
    </row>
    <row r="2" spans="1:12" ht="16.350000000000001" customHeight="1" thickBot="1">
      <c r="A2" s="271" t="s">
        <v>564</v>
      </c>
      <c r="B2" s="271"/>
      <c r="C2" s="271"/>
      <c r="D2" s="271"/>
      <c r="E2" s="271"/>
      <c r="F2" s="271"/>
      <c r="G2" s="271"/>
      <c r="H2" s="271"/>
      <c r="I2" s="271"/>
      <c r="K2" s="19"/>
      <c r="L2" s="14"/>
    </row>
    <row r="3" spans="1:12" ht="21">
      <c r="A3" s="266" t="s">
        <v>52</v>
      </c>
      <c r="B3" s="267"/>
      <c r="C3" s="267"/>
      <c r="D3" s="267"/>
      <c r="E3" s="267"/>
      <c r="F3" s="267"/>
      <c r="G3" s="267"/>
      <c r="H3" s="267"/>
      <c r="I3" s="267"/>
    </row>
    <row r="4" spans="1:12" ht="21">
      <c r="A4" s="268" t="s">
        <v>565</v>
      </c>
      <c r="B4" s="269"/>
      <c r="C4" s="269"/>
      <c r="D4" s="269"/>
      <c r="E4" s="269"/>
      <c r="F4" s="269"/>
      <c r="G4" s="269"/>
      <c r="H4" s="269"/>
      <c r="I4" s="269"/>
    </row>
    <row r="5" spans="1:12">
      <c r="A5" s="272" t="s">
        <v>57</v>
      </c>
      <c r="B5" s="272" t="s">
        <v>58</v>
      </c>
      <c r="C5" s="270" t="s">
        <v>53</v>
      </c>
      <c r="D5" s="270"/>
      <c r="E5" s="270"/>
      <c r="F5" s="270"/>
      <c r="G5" s="272" t="s">
        <v>63</v>
      </c>
      <c r="H5" s="265" t="s">
        <v>56</v>
      </c>
      <c r="I5" s="265"/>
    </row>
    <row r="6" spans="1:12" ht="14.45" customHeight="1">
      <c r="A6" s="272"/>
      <c r="B6" s="272"/>
      <c r="C6" s="265" t="s">
        <v>54</v>
      </c>
      <c r="D6" s="265"/>
      <c r="E6" s="265" t="s">
        <v>55</v>
      </c>
      <c r="F6" s="265"/>
      <c r="G6" s="272"/>
      <c r="H6" s="265"/>
      <c r="I6" s="265"/>
    </row>
    <row r="7" spans="1:12">
      <c r="A7" s="272"/>
      <c r="B7" s="272"/>
      <c r="C7" s="35" t="s">
        <v>566</v>
      </c>
      <c r="D7" s="35" t="s">
        <v>567</v>
      </c>
      <c r="E7" s="35" t="s">
        <v>568</v>
      </c>
      <c r="F7" s="35" t="s">
        <v>569</v>
      </c>
      <c r="G7" s="272"/>
      <c r="H7" s="33" t="s">
        <v>64</v>
      </c>
      <c r="I7" s="35" t="s">
        <v>65</v>
      </c>
    </row>
    <row r="8" spans="1:12">
      <c r="A8" s="31" t="s">
        <v>66</v>
      </c>
      <c r="B8" s="31">
        <v>1040</v>
      </c>
      <c r="C8" s="31">
        <v>-30</v>
      </c>
      <c r="D8" s="31">
        <v>-32</v>
      </c>
      <c r="E8" s="31">
        <v>29</v>
      </c>
      <c r="F8" s="31">
        <v>17</v>
      </c>
      <c r="G8" s="31">
        <v>5030</v>
      </c>
      <c r="H8" s="31">
        <v>0.27</v>
      </c>
      <c r="I8" s="32">
        <v>0.35</v>
      </c>
    </row>
    <row r="9" spans="1:12">
      <c r="A9" s="24" t="s">
        <v>67</v>
      </c>
      <c r="B9" s="24">
        <v>70</v>
      </c>
      <c r="C9" s="24">
        <v>-8</v>
      </c>
      <c r="D9" s="24">
        <v>-10</v>
      </c>
      <c r="E9" s="24">
        <v>29</v>
      </c>
      <c r="F9" s="24">
        <v>20</v>
      </c>
      <c r="G9" s="24">
        <v>2860</v>
      </c>
      <c r="H9" s="24">
        <v>0.34</v>
      </c>
      <c r="I9" s="25">
        <v>0.44</v>
      </c>
    </row>
    <row r="10" spans="1:12">
      <c r="A10" s="22" t="s">
        <v>68</v>
      </c>
      <c r="B10" s="22">
        <v>15</v>
      </c>
      <c r="C10" s="22">
        <v>-9</v>
      </c>
      <c r="D10" s="22">
        <v>-11</v>
      </c>
      <c r="E10" s="22">
        <v>31</v>
      </c>
      <c r="F10" s="22">
        <v>21</v>
      </c>
      <c r="G10" s="22">
        <v>2750</v>
      </c>
      <c r="H10" s="22">
        <v>0.36</v>
      </c>
      <c r="I10" s="23">
        <v>0.47</v>
      </c>
    </row>
    <row r="11" spans="1:12">
      <c r="A11" s="24" t="s">
        <v>69</v>
      </c>
      <c r="B11" s="24">
        <v>12</v>
      </c>
      <c r="C11" s="24">
        <v>-5</v>
      </c>
      <c r="D11" s="24">
        <v>-8</v>
      </c>
      <c r="E11" s="24">
        <v>31</v>
      </c>
      <c r="F11" s="24">
        <v>19</v>
      </c>
      <c r="G11" s="24">
        <v>3100</v>
      </c>
      <c r="H11" s="24">
        <v>0.25</v>
      </c>
      <c r="I11" s="25">
        <v>0.32</v>
      </c>
    </row>
    <row r="12" spans="1:12">
      <c r="A12" s="22" t="s">
        <v>70</v>
      </c>
      <c r="B12" s="22">
        <v>305</v>
      </c>
      <c r="C12" s="22">
        <v>-24</v>
      </c>
      <c r="D12" s="22">
        <v>-27</v>
      </c>
      <c r="E12" s="22">
        <v>34</v>
      </c>
      <c r="F12" s="22">
        <v>20</v>
      </c>
      <c r="G12" s="22">
        <v>3700</v>
      </c>
      <c r="H12" s="22">
        <v>0.28999999999999998</v>
      </c>
      <c r="I12" s="23">
        <v>0.38</v>
      </c>
    </row>
    <row r="13" spans="1:12">
      <c r="A13" s="24" t="s">
        <v>71</v>
      </c>
      <c r="B13" s="24">
        <v>20</v>
      </c>
      <c r="C13" s="24">
        <v>-2</v>
      </c>
      <c r="D13" s="24">
        <v>-4</v>
      </c>
      <c r="E13" s="24">
        <v>23</v>
      </c>
      <c r="F13" s="24">
        <v>17</v>
      </c>
      <c r="G13" s="24">
        <v>3080</v>
      </c>
      <c r="H13" s="24">
        <v>0.39</v>
      </c>
      <c r="I13" s="25">
        <v>0.5</v>
      </c>
    </row>
    <row r="14" spans="1:12">
      <c r="A14" s="26" t="s">
        <v>72</v>
      </c>
      <c r="B14" s="22">
        <v>840</v>
      </c>
      <c r="C14" s="22">
        <v>-37</v>
      </c>
      <c r="D14" s="22">
        <v>-39</v>
      </c>
      <c r="E14" s="22">
        <v>26</v>
      </c>
      <c r="F14" s="22">
        <v>18</v>
      </c>
      <c r="G14" s="22">
        <v>6300</v>
      </c>
      <c r="H14" s="22">
        <v>0.23</v>
      </c>
      <c r="I14" s="23">
        <v>0.3</v>
      </c>
    </row>
    <row r="15" spans="1:12">
      <c r="A15" s="27" t="s">
        <v>73</v>
      </c>
      <c r="B15" s="24">
        <v>25</v>
      </c>
      <c r="C15" s="24">
        <v>-5</v>
      </c>
      <c r="D15" s="24">
        <v>-7</v>
      </c>
      <c r="E15" s="24">
        <v>23</v>
      </c>
      <c r="F15" s="24">
        <v>18</v>
      </c>
      <c r="G15" s="24">
        <v>3180</v>
      </c>
      <c r="H15" s="24">
        <v>0.39</v>
      </c>
      <c r="I15" s="25">
        <v>0.5</v>
      </c>
    </row>
    <row r="16" spans="1:12">
      <c r="A16" s="28" t="s">
        <v>74</v>
      </c>
      <c r="B16" s="22">
        <v>40</v>
      </c>
      <c r="C16" s="22">
        <v>-14</v>
      </c>
      <c r="D16" s="22">
        <v>-18</v>
      </c>
      <c r="E16" s="22">
        <v>27</v>
      </c>
      <c r="F16" s="22">
        <v>19</v>
      </c>
      <c r="G16" s="22">
        <v>3560</v>
      </c>
      <c r="H16" s="22">
        <v>0.3</v>
      </c>
      <c r="I16" s="23">
        <v>0.39</v>
      </c>
    </row>
    <row r="17" spans="1:11">
      <c r="A17" s="24" t="s">
        <v>229</v>
      </c>
      <c r="B17" s="24">
        <v>137</v>
      </c>
      <c r="C17" s="24">
        <v>-7</v>
      </c>
      <c r="D17" s="24">
        <v>-9</v>
      </c>
      <c r="E17" s="24">
        <v>25</v>
      </c>
      <c r="F17" s="24">
        <v>17</v>
      </c>
      <c r="G17" s="24">
        <v>2735</v>
      </c>
      <c r="H17" s="24">
        <v>0.36</v>
      </c>
      <c r="I17" s="25">
        <v>0.47</v>
      </c>
      <c r="K17" s="20"/>
    </row>
    <row r="18" spans="1:11">
      <c r="A18" s="22" t="s">
        <v>75</v>
      </c>
      <c r="B18" s="22">
        <v>330</v>
      </c>
      <c r="C18" s="22">
        <v>-7</v>
      </c>
      <c r="D18" s="22">
        <v>-9</v>
      </c>
      <c r="E18" s="22">
        <v>25</v>
      </c>
      <c r="F18" s="22">
        <v>17</v>
      </c>
      <c r="G18" s="22">
        <v>3100</v>
      </c>
      <c r="H18" s="22">
        <v>0.36</v>
      </c>
      <c r="I18" s="23">
        <v>0.47</v>
      </c>
    </row>
    <row r="19" spans="1:11">
      <c r="A19" s="29" t="s">
        <v>76</v>
      </c>
      <c r="B19" s="24">
        <v>755</v>
      </c>
      <c r="C19" s="24">
        <v>-31</v>
      </c>
      <c r="D19" s="24">
        <v>-34</v>
      </c>
      <c r="E19" s="24">
        <v>26</v>
      </c>
      <c r="F19" s="24">
        <v>17</v>
      </c>
      <c r="G19" s="24">
        <v>5450</v>
      </c>
      <c r="H19" s="24">
        <v>0.3</v>
      </c>
      <c r="I19" s="25">
        <v>0.39</v>
      </c>
    </row>
    <row r="20" spans="1:11">
      <c r="A20" s="26" t="s">
        <v>77</v>
      </c>
      <c r="B20" s="22">
        <v>455</v>
      </c>
      <c r="C20" s="22">
        <v>-24</v>
      </c>
      <c r="D20" s="22">
        <v>-27</v>
      </c>
      <c r="E20" s="22">
        <v>34</v>
      </c>
      <c r="F20" s="22">
        <v>20</v>
      </c>
      <c r="G20" s="22">
        <v>3700</v>
      </c>
      <c r="H20" s="22">
        <v>0.3</v>
      </c>
      <c r="I20" s="23">
        <v>0.39</v>
      </c>
    </row>
    <row r="21" spans="1:11">
      <c r="A21" s="29" t="s">
        <v>78</v>
      </c>
      <c r="B21" s="24">
        <v>20</v>
      </c>
      <c r="C21" s="24">
        <v>-5</v>
      </c>
      <c r="D21" s="24">
        <v>-7</v>
      </c>
      <c r="E21" s="24">
        <v>26</v>
      </c>
      <c r="F21" s="24">
        <v>18</v>
      </c>
      <c r="G21" s="24">
        <v>3000</v>
      </c>
      <c r="H21" s="24">
        <v>0.4</v>
      </c>
      <c r="I21" s="25">
        <v>0.52</v>
      </c>
    </row>
    <row r="22" spans="1:11">
      <c r="A22" s="22" t="s">
        <v>79</v>
      </c>
      <c r="B22" s="22">
        <v>845</v>
      </c>
      <c r="C22" s="22">
        <v>-24</v>
      </c>
      <c r="D22" s="22">
        <v>-26</v>
      </c>
      <c r="E22" s="22">
        <v>31</v>
      </c>
      <c r="F22" s="22">
        <v>19</v>
      </c>
      <c r="G22" s="22">
        <v>4750</v>
      </c>
      <c r="H22" s="22">
        <v>0.28999999999999998</v>
      </c>
      <c r="I22" s="23">
        <v>0.38</v>
      </c>
    </row>
    <row r="23" spans="1:11">
      <c r="A23" s="24" t="s">
        <v>80</v>
      </c>
      <c r="B23" s="24">
        <v>430</v>
      </c>
      <c r="C23" s="24">
        <v>-18</v>
      </c>
      <c r="D23" s="24">
        <v>-20</v>
      </c>
      <c r="E23" s="24">
        <v>32</v>
      </c>
      <c r="F23" s="24">
        <v>20</v>
      </c>
      <c r="G23" s="24">
        <v>3580</v>
      </c>
      <c r="H23" s="24">
        <v>0.27</v>
      </c>
      <c r="I23" s="25">
        <v>0.34</v>
      </c>
    </row>
    <row r="24" spans="1:11">
      <c r="A24" s="22" t="s">
        <v>81</v>
      </c>
      <c r="B24" s="22">
        <v>605</v>
      </c>
      <c r="C24" s="22">
        <v>-35</v>
      </c>
      <c r="D24" s="22">
        <v>-38</v>
      </c>
      <c r="E24" s="22">
        <v>27</v>
      </c>
      <c r="F24" s="22">
        <v>18</v>
      </c>
      <c r="G24" s="22">
        <v>5500</v>
      </c>
      <c r="H24" s="22">
        <v>0.31</v>
      </c>
      <c r="I24" s="23">
        <v>0.4</v>
      </c>
    </row>
    <row r="25" spans="1:11">
      <c r="A25" s="24" t="s">
        <v>82</v>
      </c>
      <c r="B25" s="24">
        <v>10</v>
      </c>
      <c r="C25" s="24">
        <v>-9</v>
      </c>
      <c r="D25" s="24">
        <v>-11</v>
      </c>
      <c r="E25" s="24">
        <v>30</v>
      </c>
      <c r="F25" s="24">
        <v>20</v>
      </c>
      <c r="G25" s="24">
        <v>2780</v>
      </c>
      <c r="H25" s="24">
        <v>0.36</v>
      </c>
      <c r="I25" s="25">
        <v>0.47</v>
      </c>
    </row>
    <row r="26" spans="1:11">
      <c r="A26" s="22" t="s">
        <v>83</v>
      </c>
      <c r="B26" s="22">
        <v>10</v>
      </c>
      <c r="C26" s="22">
        <v>-8</v>
      </c>
      <c r="D26" s="22">
        <v>-10</v>
      </c>
      <c r="E26" s="22">
        <v>29</v>
      </c>
      <c r="F26" s="22">
        <v>20</v>
      </c>
      <c r="G26" s="22">
        <v>2700</v>
      </c>
      <c r="H26" s="22">
        <v>0.34</v>
      </c>
      <c r="I26" s="23">
        <v>0.44</v>
      </c>
    </row>
    <row r="27" spans="1:11">
      <c r="A27" s="24" t="s">
        <v>84</v>
      </c>
      <c r="B27" s="24">
        <v>15</v>
      </c>
      <c r="C27" s="24">
        <v>-7</v>
      </c>
      <c r="D27" s="24">
        <v>-9</v>
      </c>
      <c r="E27" s="24">
        <v>27</v>
      </c>
      <c r="F27" s="24">
        <v>18</v>
      </c>
      <c r="G27" s="24">
        <v>3100</v>
      </c>
      <c r="H27" s="24">
        <v>0.4</v>
      </c>
      <c r="I27" s="25">
        <v>0.52</v>
      </c>
    </row>
    <row r="28" spans="1:11">
      <c r="A28" s="22" t="s">
        <v>85</v>
      </c>
      <c r="B28" s="22">
        <v>10</v>
      </c>
      <c r="C28" s="22">
        <v>-7</v>
      </c>
      <c r="D28" s="22">
        <v>-9</v>
      </c>
      <c r="E28" s="22">
        <v>28</v>
      </c>
      <c r="F28" s="22">
        <v>18</v>
      </c>
      <c r="G28" s="22">
        <v>3100</v>
      </c>
      <c r="H28" s="22">
        <v>0.4</v>
      </c>
      <c r="I28" s="23">
        <v>0.52</v>
      </c>
    </row>
    <row r="29" spans="1:11">
      <c r="A29" s="24" t="s">
        <v>86</v>
      </c>
      <c r="B29" s="24">
        <v>910</v>
      </c>
      <c r="C29" s="24">
        <v>-26</v>
      </c>
      <c r="D29" s="24">
        <v>-28</v>
      </c>
      <c r="E29" s="24">
        <v>32</v>
      </c>
      <c r="F29" s="24">
        <v>18</v>
      </c>
      <c r="G29" s="24">
        <v>4400</v>
      </c>
      <c r="H29" s="24">
        <v>0.25</v>
      </c>
      <c r="I29" s="25">
        <v>0.33</v>
      </c>
    </row>
    <row r="30" spans="1:11">
      <c r="A30" s="22" t="s">
        <v>87</v>
      </c>
      <c r="B30" s="22">
        <v>585</v>
      </c>
      <c r="C30" s="22">
        <v>-18</v>
      </c>
      <c r="D30" s="22">
        <v>-20</v>
      </c>
      <c r="E30" s="22">
        <v>31</v>
      </c>
      <c r="F30" s="22">
        <v>20</v>
      </c>
      <c r="G30" s="22">
        <v>3650</v>
      </c>
      <c r="H30" s="22">
        <v>0.25</v>
      </c>
      <c r="I30" s="23">
        <v>0.33</v>
      </c>
    </row>
    <row r="31" spans="1:11">
      <c r="A31" s="24" t="s">
        <v>88</v>
      </c>
      <c r="B31" s="24">
        <v>5</v>
      </c>
      <c r="C31" s="24">
        <v>-4</v>
      </c>
      <c r="D31" s="24">
        <v>-6</v>
      </c>
      <c r="E31" s="24">
        <v>28</v>
      </c>
      <c r="F31" s="24">
        <v>19</v>
      </c>
      <c r="G31" s="24">
        <v>2880</v>
      </c>
      <c r="H31" s="24">
        <v>0.31</v>
      </c>
      <c r="I31" s="25">
        <v>0.4</v>
      </c>
    </row>
    <row r="32" spans="1:11">
      <c r="A32" s="26" t="s">
        <v>89</v>
      </c>
      <c r="B32" s="22">
        <v>665</v>
      </c>
      <c r="C32" s="22">
        <v>-38</v>
      </c>
      <c r="D32" s="22">
        <v>-40</v>
      </c>
      <c r="E32" s="22">
        <v>27</v>
      </c>
      <c r="F32" s="22">
        <v>18</v>
      </c>
      <c r="G32" s="22">
        <v>5900</v>
      </c>
      <c r="H32" s="22">
        <v>0.31</v>
      </c>
      <c r="I32" s="23">
        <v>0.4</v>
      </c>
    </row>
    <row r="33" spans="1:9">
      <c r="A33" s="27" t="s">
        <v>90</v>
      </c>
      <c r="B33" s="24">
        <v>800</v>
      </c>
      <c r="C33" s="24">
        <v>-37</v>
      </c>
      <c r="D33" s="24">
        <v>-40</v>
      </c>
      <c r="E33" s="24">
        <v>24</v>
      </c>
      <c r="F33" s="24">
        <v>15</v>
      </c>
      <c r="G33" s="24">
        <v>6730</v>
      </c>
      <c r="H33" s="24">
        <v>0.23</v>
      </c>
      <c r="I33" s="25">
        <v>0.3</v>
      </c>
    </row>
    <row r="34" spans="1:9">
      <c r="A34" s="26" t="s">
        <v>91</v>
      </c>
      <c r="B34" s="22">
        <v>450</v>
      </c>
      <c r="C34" s="22">
        <v>-28</v>
      </c>
      <c r="D34" s="22">
        <v>-30</v>
      </c>
      <c r="E34" s="22">
        <v>29</v>
      </c>
      <c r="F34" s="22">
        <v>17</v>
      </c>
      <c r="G34" s="22">
        <v>4800</v>
      </c>
      <c r="H34" s="22">
        <v>0.27</v>
      </c>
      <c r="I34" s="23">
        <v>0.35</v>
      </c>
    </row>
    <row r="35" spans="1:9">
      <c r="A35" s="24" t="s">
        <v>92</v>
      </c>
      <c r="B35" s="24">
        <v>10</v>
      </c>
      <c r="C35" s="24">
        <v>-6</v>
      </c>
      <c r="D35" s="24">
        <v>-8</v>
      </c>
      <c r="E35" s="24">
        <v>28</v>
      </c>
      <c r="F35" s="24">
        <v>19</v>
      </c>
      <c r="G35" s="24">
        <v>2980</v>
      </c>
      <c r="H35" s="24">
        <v>0.3</v>
      </c>
      <c r="I35" s="25">
        <v>0.39</v>
      </c>
    </row>
    <row r="36" spans="1:9">
      <c r="A36" s="22" t="s">
        <v>93</v>
      </c>
      <c r="B36" s="22">
        <v>1065</v>
      </c>
      <c r="C36" s="22">
        <v>-28</v>
      </c>
      <c r="D36" s="22">
        <v>-31</v>
      </c>
      <c r="E36" s="22">
        <v>30</v>
      </c>
      <c r="F36" s="22">
        <v>19</v>
      </c>
      <c r="G36" s="22">
        <v>4600</v>
      </c>
      <c r="H36" s="22">
        <v>0.31</v>
      </c>
      <c r="I36" s="23">
        <v>0.4</v>
      </c>
    </row>
    <row r="37" spans="1:9">
      <c r="A37" s="24" t="s">
        <v>94</v>
      </c>
      <c r="B37" s="24">
        <v>1010</v>
      </c>
      <c r="C37" s="24">
        <v>-27</v>
      </c>
      <c r="D37" s="24">
        <v>-30</v>
      </c>
      <c r="E37" s="24">
        <v>30</v>
      </c>
      <c r="F37" s="24">
        <v>19</v>
      </c>
      <c r="G37" s="24">
        <v>4750</v>
      </c>
      <c r="H37" s="24">
        <v>0.31</v>
      </c>
      <c r="I37" s="25">
        <v>0.4</v>
      </c>
    </row>
    <row r="38" spans="1:9">
      <c r="A38" s="22" t="s">
        <v>95</v>
      </c>
      <c r="B38" s="22">
        <v>465</v>
      </c>
      <c r="C38" s="22">
        <v>-39</v>
      </c>
      <c r="D38" s="22">
        <v>-42</v>
      </c>
      <c r="E38" s="22">
        <v>28</v>
      </c>
      <c r="F38" s="22">
        <v>18</v>
      </c>
      <c r="G38" s="22">
        <v>6710</v>
      </c>
      <c r="H38" s="22">
        <v>0.23</v>
      </c>
      <c r="I38" s="23">
        <v>0.3</v>
      </c>
    </row>
    <row r="39" spans="1:9">
      <c r="A39" s="24" t="s">
        <v>96</v>
      </c>
      <c r="B39" s="24">
        <v>685</v>
      </c>
      <c r="C39" s="24">
        <v>-35</v>
      </c>
      <c r="D39" s="24">
        <v>-37</v>
      </c>
      <c r="E39" s="24">
        <v>26</v>
      </c>
      <c r="F39" s="24">
        <v>18</v>
      </c>
      <c r="G39" s="24">
        <v>5750</v>
      </c>
      <c r="H39" s="24">
        <v>0.3</v>
      </c>
      <c r="I39" s="25">
        <v>0.39</v>
      </c>
    </row>
    <row r="40" spans="1:9">
      <c r="A40" s="22" t="s">
        <v>97</v>
      </c>
      <c r="B40" s="22">
        <v>1145</v>
      </c>
      <c r="C40" s="22">
        <v>-27</v>
      </c>
      <c r="D40" s="22">
        <v>-30</v>
      </c>
      <c r="E40" s="22">
        <v>27</v>
      </c>
      <c r="F40" s="22">
        <v>17</v>
      </c>
      <c r="G40" s="22">
        <v>5800</v>
      </c>
      <c r="H40" s="22">
        <v>0.25</v>
      </c>
      <c r="I40" s="23">
        <v>0.32</v>
      </c>
    </row>
    <row r="41" spans="1:9">
      <c r="A41" s="24" t="s">
        <v>98</v>
      </c>
      <c r="B41" s="24">
        <v>120</v>
      </c>
      <c r="C41" s="24">
        <v>-8</v>
      </c>
      <c r="D41" s="24">
        <v>-11</v>
      </c>
      <c r="E41" s="24">
        <v>31</v>
      </c>
      <c r="F41" s="24">
        <v>18</v>
      </c>
      <c r="G41" s="24">
        <v>3230</v>
      </c>
      <c r="H41" s="24">
        <v>0.25</v>
      </c>
      <c r="I41" s="25">
        <v>0.32</v>
      </c>
    </row>
    <row r="42" spans="1:9">
      <c r="A42" s="22" t="s">
        <v>99</v>
      </c>
      <c r="B42" s="22">
        <v>790</v>
      </c>
      <c r="C42" s="22">
        <v>-27</v>
      </c>
      <c r="D42" s="22">
        <v>-30</v>
      </c>
      <c r="E42" s="22">
        <v>30</v>
      </c>
      <c r="F42" s="22">
        <v>17</v>
      </c>
      <c r="G42" s="22">
        <v>4750</v>
      </c>
      <c r="H42" s="22">
        <v>0.27</v>
      </c>
      <c r="I42" s="23">
        <v>0.35</v>
      </c>
    </row>
    <row r="43" spans="1:9">
      <c r="A43" s="24" t="s">
        <v>100</v>
      </c>
      <c r="B43" s="24">
        <v>565</v>
      </c>
      <c r="C43" s="24">
        <v>-19</v>
      </c>
      <c r="D43" s="24">
        <v>-22</v>
      </c>
      <c r="E43" s="24">
        <v>34</v>
      </c>
      <c r="F43" s="24">
        <v>20</v>
      </c>
      <c r="G43" s="24">
        <v>3820</v>
      </c>
      <c r="H43" s="24">
        <v>0.31</v>
      </c>
      <c r="I43" s="25">
        <v>0.4</v>
      </c>
    </row>
    <row r="44" spans="1:9">
      <c r="A44" s="22" t="s">
        <v>101</v>
      </c>
      <c r="B44" s="22">
        <v>745</v>
      </c>
      <c r="C44" s="22">
        <v>-20</v>
      </c>
      <c r="D44" s="22">
        <v>-23</v>
      </c>
      <c r="E44" s="22">
        <v>34</v>
      </c>
      <c r="F44" s="22">
        <v>20</v>
      </c>
      <c r="G44" s="22">
        <v>4100</v>
      </c>
      <c r="H44" s="22">
        <v>0.31</v>
      </c>
      <c r="I44" s="23">
        <v>0.4</v>
      </c>
    </row>
    <row r="45" spans="1:9">
      <c r="A45" s="24" t="s">
        <v>102</v>
      </c>
      <c r="B45" s="24">
        <v>10</v>
      </c>
      <c r="C45" s="24">
        <v>-9</v>
      </c>
      <c r="D45" s="24">
        <v>-11</v>
      </c>
      <c r="E45" s="24">
        <v>30</v>
      </c>
      <c r="F45" s="24">
        <v>20</v>
      </c>
      <c r="G45" s="24">
        <v>2840</v>
      </c>
      <c r="H45" s="24">
        <v>0.34</v>
      </c>
      <c r="I45" s="25">
        <v>0.44</v>
      </c>
    </row>
    <row r="46" spans="1:9">
      <c r="A46" s="22" t="s">
        <v>103</v>
      </c>
      <c r="B46" s="22">
        <v>40</v>
      </c>
      <c r="C46" s="22">
        <v>-13</v>
      </c>
      <c r="D46" s="22">
        <v>-15</v>
      </c>
      <c r="E46" s="22">
        <v>31</v>
      </c>
      <c r="F46" s="22">
        <v>20</v>
      </c>
      <c r="G46" s="22">
        <v>3000</v>
      </c>
      <c r="H46" s="22">
        <v>0.48</v>
      </c>
      <c r="I46" s="23">
        <v>0.63</v>
      </c>
    </row>
    <row r="47" spans="1:9">
      <c r="A47" s="24" t="s">
        <v>104</v>
      </c>
      <c r="B47" s="24">
        <v>20</v>
      </c>
      <c r="C47" s="24">
        <v>-1</v>
      </c>
      <c r="D47" s="24">
        <v>-3</v>
      </c>
      <c r="E47" s="24">
        <v>22</v>
      </c>
      <c r="F47" s="24">
        <v>17</v>
      </c>
      <c r="G47" s="24">
        <v>2900</v>
      </c>
      <c r="H47" s="24">
        <v>0.43</v>
      </c>
      <c r="I47" s="25">
        <v>0.55000000000000004</v>
      </c>
    </row>
    <row r="48" spans="1:9">
      <c r="A48" s="22" t="s">
        <v>105</v>
      </c>
      <c r="B48" s="22">
        <v>355</v>
      </c>
      <c r="C48" s="22">
        <v>-23</v>
      </c>
      <c r="D48" s="22">
        <v>-25</v>
      </c>
      <c r="E48" s="22">
        <v>34</v>
      </c>
      <c r="F48" s="22">
        <v>20</v>
      </c>
      <c r="G48" s="22">
        <v>3450</v>
      </c>
      <c r="H48" s="22">
        <v>0.31</v>
      </c>
      <c r="I48" s="23">
        <v>0.4</v>
      </c>
    </row>
    <row r="49" spans="1:9">
      <c r="A49" s="24" t="s">
        <v>106</v>
      </c>
      <c r="B49" s="24">
        <v>545</v>
      </c>
      <c r="C49" s="24">
        <v>-17</v>
      </c>
      <c r="D49" s="24">
        <v>-20</v>
      </c>
      <c r="E49" s="24">
        <v>30</v>
      </c>
      <c r="F49" s="24">
        <v>19</v>
      </c>
      <c r="G49" s="24">
        <v>3830</v>
      </c>
      <c r="H49" s="24">
        <v>0.24</v>
      </c>
      <c r="I49" s="25">
        <v>0.31</v>
      </c>
    </row>
    <row r="50" spans="1:9">
      <c r="A50" s="22" t="s">
        <v>107</v>
      </c>
      <c r="B50" s="22">
        <v>350</v>
      </c>
      <c r="C50" s="22">
        <v>-17</v>
      </c>
      <c r="D50" s="22">
        <v>-20</v>
      </c>
      <c r="E50" s="22">
        <v>33</v>
      </c>
      <c r="F50" s="22">
        <v>20</v>
      </c>
      <c r="G50" s="22">
        <v>3400</v>
      </c>
      <c r="H50" s="22">
        <v>0.31</v>
      </c>
      <c r="I50" s="23">
        <v>0.4</v>
      </c>
    </row>
    <row r="51" spans="1:9">
      <c r="A51" s="24" t="s">
        <v>108</v>
      </c>
      <c r="B51" s="24">
        <v>1090</v>
      </c>
      <c r="C51" s="24">
        <v>-25</v>
      </c>
      <c r="D51" s="24">
        <v>-27</v>
      </c>
      <c r="E51" s="24">
        <v>31</v>
      </c>
      <c r="F51" s="24">
        <v>18</v>
      </c>
      <c r="G51" s="24">
        <v>4650</v>
      </c>
      <c r="H51" s="24">
        <v>0.25</v>
      </c>
      <c r="I51" s="25">
        <v>0.33</v>
      </c>
    </row>
    <row r="52" spans="1:9">
      <c r="A52" s="22" t="s">
        <v>109</v>
      </c>
      <c r="B52" s="22">
        <v>15</v>
      </c>
      <c r="C52" s="22">
        <v>-16</v>
      </c>
      <c r="D52" s="22">
        <v>-18</v>
      </c>
      <c r="E52" s="22">
        <v>25</v>
      </c>
      <c r="F52" s="22">
        <v>16</v>
      </c>
      <c r="G52" s="22">
        <v>3750</v>
      </c>
      <c r="H52" s="22">
        <v>0.37</v>
      </c>
      <c r="I52" s="23">
        <v>0.48</v>
      </c>
    </row>
    <row r="53" spans="1:9">
      <c r="A53" s="24" t="s">
        <v>110</v>
      </c>
      <c r="B53" s="24">
        <v>130</v>
      </c>
      <c r="C53" s="24">
        <v>-16</v>
      </c>
      <c r="D53" s="24">
        <v>-18</v>
      </c>
      <c r="E53" s="24">
        <v>24</v>
      </c>
      <c r="F53" s="24">
        <v>16</v>
      </c>
      <c r="G53" s="24">
        <v>3900</v>
      </c>
      <c r="H53" s="24">
        <v>0.37</v>
      </c>
      <c r="I53" s="25">
        <v>0.48</v>
      </c>
    </row>
    <row r="54" spans="1:9">
      <c r="A54" s="22" t="s">
        <v>111</v>
      </c>
      <c r="B54" s="22">
        <v>3</v>
      </c>
      <c r="C54" s="22">
        <v>-6</v>
      </c>
      <c r="D54" s="22">
        <v>-8</v>
      </c>
      <c r="E54" s="22">
        <v>27</v>
      </c>
      <c r="F54" s="22">
        <v>19</v>
      </c>
      <c r="G54" s="22">
        <v>2600</v>
      </c>
      <c r="H54" s="22">
        <v>0.36</v>
      </c>
      <c r="I54" s="23">
        <v>0.46</v>
      </c>
    </row>
    <row r="55" spans="1:9">
      <c r="A55" s="24" t="s">
        <v>112</v>
      </c>
      <c r="B55" s="24">
        <v>80</v>
      </c>
      <c r="C55" s="24">
        <v>-7</v>
      </c>
      <c r="D55" s="24">
        <v>-9</v>
      </c>
      <c r="E55" s="24">
        <v>27</v>
      </c>
      <c r="F55" s="24">
        <v>19</v>
      </c>
      <c r="G55" s="24">
        <v>3000</v>
      </c>
      <c r="H55" s="24">
        <v>0.31</v>
      </c>
      <c r="I55" s="25">
        <v>0.4</v>
      </c>
    </row>
    <row r="56" spans="1:9">
      <c r="A56" s="22" t="s">
        <v>113</v>
      </c>
      <c r="B56" s="22">
        <v>80</v>
      </c>
      <c r="C56" s="22">
        <v>-4</v>
      </c>
      <c r="D56" s="22">
        <v>-6</v>
      </c>
      <c r="E56" s="22">
        <v>27</v>
      </c>
      <c r="F56" s="22">
        <v>19</v>
      </c>
      <c r="G56" s="22">
        <v>2750</v>
      </c>
      <c r="H56" s="22">
        <v>0.31</v>
      </c>
      <c r="I56" s="23">
        <v>0.4</v>
      </c>
    </row>
    <row r="57" spans="1:9">
      <c r="A57" s="24" t="s">
        <v>114</v>
      </c>
      <c r="B57" s="24">
        <v>15</v>
      </c>
      <c r="C57" s="24">
        <v>-8</v>
      </c>
      <c r="D57" s="24">
        <v>-10</v>
      </c>
      <c r="E57" s="24">
        <v>29</v>
      </c>
      <c r="F57" s="24">
        <v>20</v>
      </c>
      <c r="G57" s="24">
        <v>2700</v>
      </c>
      <c r="H57" s="24">
        <v>0.34</v>
      </c>
      <c r="I57" s="25">
        <v>0.44</v>
      </c>
    </row>
    <row r="58" spans="1:9">
      <c r="A58" s="22" t="s">
        <v>115</v>
      </c>
      <c r="B58" s="22">
        <v>245</v>
      </c>
      <c r="C58" s="22">
        <v>-21</v>
      </c>
      <c r="D58" s="22">
        <v>-23</v>
      </c>
      <c r="E58" s="22">
        <v>34</v>
      </c>
      <c r="F58" s="22">
        <v>20</v>
      </c>
      <c r="G58" s="22">
        <v>3400</v>
      </c>
      <c r="H58" s="22">
        <v>0.34</v>
      </c>
      <c r="I58" s="23">
        <v>0.44</v>
      </c>
    </row>
    <row r="59" spans="1:9">
      <c r="A59" s="24" t="s">
        <v>116</v>
      </c>
      <c r="B59" s="24">
        <v>325</v>
      </c>
      <c r="C59" s="24">
        <v>-17</v>
      </c>
      <c r="D59" s="24">
        <v>-20</v>
      </c>
      <c r="E59" s="24">
        <v>35</v>
      </c>
      <c r="F59" s="24">
        <v>20</v>
      </c>
      <c r="G59" s="24">
        <v>3300</v>
      </c>
      <c r="H59" s="24">
        <v>0.33</v>
      </c>
      <c r="I59" s="25">
        <v>0.43</v>
      </c>
    </row>
    <row r="60" spans="1:9">
      <c r="A60" s="22" t="s">
        <v>117</v>
      </c>
      <c r="B60" s="22">
        <v>765</v>
      </c>
      <c r="C60" s="22">
        <v>-34</v>
      </c>
      <c r="D60" s="22">
        <v>-38</v>
      </c>
      <c r="E60" s="22">
        <v>27</v>
      </c>
      <c r="F60" s="22">
        <v>17</v>
      </c>
      <c r="G60" s="22">
        <v>5550</v>
      </c>
      <c r="H60" s="22">
        <v>0.25</v>
      </c>
      <c r="I60" s="23">
        <v>0.32</v>
      </c>
    </row>
    <row r="61" spans="1:9">
      <c r="A61" s="24" t="s">
        <v>118</v>
      </c>
      <c r="B61" s="24">
        <v>10</v>
      </c>
      <c r="C61" s="24">
        <v>-5</v>
      </c>
      <c r="D61" s="24">
        <v>-7</v>
      </c>
      <c r="E61" s="24">
        <v>17</v>
      </c>
      <c r="F61" s="24">
        <v>15</v>
      </c>
      <c r="G61" s="24">
        <v>3700</v>
      </c>
      <c r="H61" s="24">
        <v>0.48</v>
      </c>
      <c r="I61" s="25">
        <v>0.61</v>
      </c>
    </row>
    <row r="62" spans="1:9">
      <c r="A62" s="22" t="s">
        <v>119</v>
      </c>
      <c r="B62" s="22">
        <v>730</v>
      </c>
      <c r="C62" s="22">
        <v>-29</v>
      </c>
      <c r="D62" s="22">
        <v>-32</v>
      </c>
      <c r="E62" s="22">
        <v>29</v>
      </c>
      <c r="F62" s="22">
        <v>18</v>
      </c>
      <c r="G62" s="22">
        <v>4980</v>
      </c>
      <c r="H62" s="22">
        <v>0.27</v>
      </c>
      <c r="I62" s="23">
        <v>0.35</v>
      </c>
    </row>
    <row r="63" spans="1:9">
      <c r="A63" s="24" t="s">
        <v>120</v>
      </c>
      <c r="B63" s="24">
        <v>695</v>
      </c>
      <c r="C63" s="24">
        <v>-35</v>
      </c>
      <c r="D63" s="24">
        <v>-37</v>
      </c>
      <c r="E63" s="24">
        <v>27</v>
      </c>
      <c r="F63" s="24">
        <v>17</v>
      </c>
      <c r="G63" s="24">
        <v>5450</v>
      </c>
      <c r="H63" s="24">
        <v>0.25</v>
      </c>
      <c r="I63" s="25">
        <v>0.32</v>
      </c>
    </row>
    <row r="64" spans="1:9">
      <c r="A64" s="22" t="s">
        <v>121</v>
      </c>
      <c r="B64" s="22">
        <v>570</v>
      </c>
      <c r="C64" s="22">
        <v>-24</v>
      </c>
      <c r="D64" s="22">
        <v>-27</v>
      </c>
      <c r="E64" s="22">
        <v>34</v>
      </c>
      <c r="F64" s="22">
        <v>20</v>
      </c>
      <c r="G64" s="22">
        <v>3900</v>
      </c>
      <c r="H64" s="22">
        <v>0.34</v>
      </c>
      <c r="I64" s="23">
        <v>0.44</v>
      </c>
    </row>
    <row r="65" spans="1:9">
      <c r="A65" s="24" t="s">
        <v>122</v>
      </c>
      <c r="B65" s="24">
        <v>45</v>
      </c>
      <c r="C65" s="24">
        <v>-9</v>
      </c>
      <c r="D65" s="24">
        <v>-11</v>
      </c>
      <c r="E65" s="24">
        <v>30</v>
      </c>
      <c r="F65" s="24">
        <v>20</v>
      </c>
      <c r="G65" s="24">
        <v>2850</v>
      </c>
      <c r="H65" s="24">
        <v>0.33</v>
      </c>
      <c r="I65" s="25">
        <v>0.43</v>
      </c>
    </row>
    <row r="66" spans="1:9">
      <c r="A66" s="22" t="s">
        <v>123</v>
      </c>
      <c r="B66" s="22">
        <v>615</v>
      </c>
      <c r="C66" s="22">
        <v>-16</v>
      </c>
      <c r="D66" s="22">
        <v>-18</v>
      </c>
      <c r="E66" s="22">
        <v>32</v>
      </c>
      <c r="F66" s="22">
        <v>20</v>
      </c>
      <c r="G66" s="22">
        <v>3600</v>
      </c>
      <c r="H66" s="22">
        <v>0.27</v>
      </c>
      <c r="I66" s="23">
        <v>0.35</v>
      </c>
    </row>
    <row r="67" spans="1:9">
      <c r="A67" s="24" t="s">
        <v>124</v>
      </c>
      <c r="B67" s="24">
        <v>445</v>
      </c>
      <c r="C67" s="24">
        <v>-20</v>
      </c>
      <c r="D67" s="24">
        <v>-22</v>
      </c>
      <c r="E67" s="24">
        <v>31</v>
      </c>
      <c r="F67" s="24">
        <v>20</v>
      </c>
      <c r="G67" s="24">
        <v>3560</v>
      </c>
      <c r="H67" s="24">
        <v>0.25</v>
      </c>
      <c r="I67" s="25">
        <v>0.33</v>
      </c>
    </row>
    <row r="68" spans="1:9">
      <c r="A68" s="22" t="s">
        <v>125</v>
      </c>
      <c r="B68" s="22">
        <v>15</v>
      </c>
      <c r="C68" s="22">
        <v>-6</v>
      </c>
      <c r="D68" s="22">
        <v>-8</v>
      </c>
      <c r="E68" s="22">
        <v>27</v>
      </c>
      <c r="F68" s="22">
        <v>19</v>
      </c>
      <c r="G68" s="22">
        <v>3000</v>
      </c>
      <c r="H68" s="22">
        <v>0.39</v>
      </c>
      <c r="I68" s="23">
        <v>0.5</v>
      </c>
    </row>
    <row r="69" spans="1:9">
      <c r="A69" s="24" t="s">
        <v>126</v>
      </c>
      <c r="B69" s="24">
        <v>600</v>
      </c>
      <c r="C69" s="24">
        <v>-18</v>
      </c>
      <c r="D69" s="24">
        <v>-20</v>
      </c>
      <c r="E69" s="24">
        <v>31</v>
      </c>
      <c r="F69" s="24">
        <v>20</v>
      </c>
      <c r="G69" s="24">
        <v>3500</v>
      </c>
      <c r="H69" s="24">
        <v>0.25</v>
      </c>
      <c r="I69" s="25">
        <v>0.33</v>
      </c>
    </row>
    <row r="70" spans="1:9">
      <c r="A70" s="22" t="s">
        <v>127</v>
      </c>
      <c r="B70" s="22">
        <v>10</v>
      </c>
      <c r="C70" s="22">
        <v>-8</v>
      </c>
      <c r="D70" s="22">
        <v>-10</v>
      </c>
      <c r="E70" s="22">
        <v>29</v>
      </c>
      <c r="F70" s="22">
        <v>19</v>
      </c>
      <c r="G70" s="22">
        <v>2800</v>
      </c>
      <c r="H70" s="22">
        <v>0.34</v>
      </c>
      <c r="I70" s="23">
        <v>0.44</v>
      </c>
    </row>
    <row r="71" spans="1:9">
      <c r="A71" s="24" t="s">
        <v>128</v>
      </c>
      <c r="B71" s="24">
        <v>135</v>
      </c>
      <c r="C71" s="24">
        <v>-7</v>
      </c>
      <c r="D71" s="24">
        <v>-9</v>
      </c>
      <c r="E71" s="24">
        <v>26</v>
      </c>
      <c r="F71" s="24">
        <v>19</v>
      </c>
      <c r="G71" s="24">
        <v>2910</v>
      </c>
      <c r="H71" s="24">
        <v>0.35</v>
      </c>
      <c r="I71" s="25">
        <v>0.45</v>
      </c>
    </row>
    <row r="72" spans="1:9">
      <c r="A72" s="22" t="s">
        <v>129</v>
      </c>
      <c r="B72" s="22">
        <v>10</v>
      </c>
      <c r="C72" s="22">
        <v>-10</v>
      </c>
      <c r="D72" s="22">
        <v>-12</v>
      </c>
      <c r="E72" s="22">
        <v>23</v>
      </c>
      <c r="F72" s="22">
        <v>17</v>
      </c>
      <c r="G72" s="22">
        <v>3400</v>
      </c>
      <c r="H72" s="22">
        <v>0.46</v>
      </c>
      <c r="I72" s="23">
        <v>0.59</v>
      </c>
    </row>
    <row r="73" spans="1:9">
      <c r="A73" s="24" t="s">
        <v>130</v>
      </c>
      <c r="B73" s="24">
        <v>285</v>
      </c>
      <c r="C73" s="24">
        <v>-14</v>
      </c>
      <c r="D73" s="24">
        <v>-17</v>
      </c>
      <c r="E73" s="24">
        <v>35</v>
      </c>
      <c r="F73" s="24">
        <v>21</v>
      </c>
      <c r="G73" s="24">
        <v>3100</v>
      </c>
      <c r="H73" s="24">
        <v>0.31</v>
      </c>
      <c r="I73" s="25">
        <v>0.4</v>
      </c>
    </row>
    <row r="74" spans="1:9">
      <c r="A74" s="22" t="s">
        <v>131</v>
      </c>
      <c r="B74" s="22">
        <v>40</v>
      </c>
      <c r="C74" s="22">
        <v>-6</v>
      </c>
      <c r="D74" s="22">
        <v>-8</v>
      </c>
      <c r="E74" s="22">
        <v>26</v>
      </c>
      <c r="F74" s="22">
        <v>19</v>
      </c>
      <c r="G74" s="22">
        <v>3200</v>
      </c>
      <c r="H74" s="22">
        <v>0.39</v>
      </c>
      <c r="I74" s="23">
        <v>0.5</v>
      </c>
    </row>
    <row r="75" spans="1:9">
      <c r="A75" s="24" t="s">
        <v>132</v>
      </c>
      <c r="B75" s="24">
        <v>350</v>
      </c>
      <c r="C75" s="24">
        <v>-15</v>
      </c>
      <c r="D75" s="24">
        <v>-17</v>
      </c>
      <c r="E75" s="24">
        <v>33</v>
      </c>
      <c r="F75" s="24">
        <v>20</v>
      </c>
      <c r="G75" s="24">
        <v>3350</v>
      </c>
      <c r="H75" s="24">
        <v>0.35</v>
      </c>
      <c r="I75" s="25">
        <v>0.45</v>
      </c>
    </row>
    <row r="76" spans="1:9">
      <c r="A76" s="26" t="s">
        <v>133</v>
      </c>
      <c r="B76" s="22">
        <v>15</v>
      </c>
      <c r="C76" s="22">
        <v>-5</v>
      </c>
      <c r="D76" s="22">
        <v>-8</v>
      </c>
      <c r="E76" s="22">
        <v>31</v>
      </c>
      <c r="F76" s="22">
        <v>19</v>
      </c>
      <c r="G76" s="22">
        <v>3100</v>
      </c>
      <c r="H76" s="22">
        <v>0.25</v>
      </c>
      <c r="I76" s="23">
        <v>0.32</v>
      </c>
    </row>
    <row r="77" spans="1:9">
      <c r="A77" s="27" t="s">
        <v>134</v>
      </c>
      <c r="B77" s="24">
        <v>25</v>
      </c>
      <c r="C77" s="24">
        <v>-3</v>
      </c>
      <c r="D77" s="24">
        <v>-6</v>
      </c>
      <c r="E77" s="24">
        <v>26</v>
      </c>
      <c r="F77" s="24">
        <v>17</v>
      </c>
      <c r="G77" s="24">
        <v>3010</v>
      </c>
      <c r="H77" s="24">
        <v>0.25</v>
      </c>
      <c r="I77" s="25">
        <v>0.32</v>
      </c>
    </row>
    <row r="78" spans="1:9">
      <c r="A78" s="26" t="s">
        <v>135</v>
      </c>
      <c r="B78" s="22">
        <v>5</v>
      </c>
      <c r="C78" s="22">
        <v>-5</v>
      </c>
      <c r="D78" s="22">
        <v>-7</v>
      </c>
      <c r="E78" s="22">
        <v>20</v>
      </c>
      <c r="F78" s="22">
        <v>16</v>
      </c>
      <c r="G78" s="22">
        <v>3440</v>
      </c>
      <c r="H78" s="22">
        <v>0.4</v>
      </c>
      <c r="I78" s="23">
        <v>0.52</v>
      </c>
    </row>
    <row r="79" spans="1:9">
      <c r="A79" s="29" t="s">
        <v>136</v>
      </c>
      <c r="B79" s="24">
        <v>5</v>
      </c>
      <c r="C79" s="24">
        <v>-5</v>
      </c>
      <c r="D79" s="24">
        <v>-7</v>
      </c>
      <c r="E79" s="24">
        <v>22</v>
      </c>
      <c r="F79" s="24">
        <v>17</v>
      </c>
      <c r="G79" s="24">
        <v>3410</v>
      </c>
      <c r="H79" s="24">
        <v>0.4</v>
      </c>
      <c r="I79" s="25">
        <v>0.52</v>
      </c>
    </row>
    <row r="80" spans="1:9">
      <c r="A80" s="28" t="s">
        <v>137</v>
      </c>
      <c r="B80" s="22">
        <v>20</v>
      </c>
      <c r="C80" s="22">
        <v>-3</v>
      </c>
      <c r="D80" s="22">
        <v>-5</v>
      </c>
      <c r="E80" s="22">
        <v>24</v>
      </c>
      <c r="F80" s="22">
        <v>17</v>
      </c>
      <c r="G80" s="22">
        <v>2900</v>
      </c>
      <c r="H80" s="22">
        <v>0.4</v>
      </c>
      <c r="I80" s="23">
        <v>0.52</v>
      </c>
    </row>
    <row r="81" spans="1:9">
      <c r="A81" s="29" t="s">
        <v>138</v>
      </c>
      <c r="B81" s="24">
        <v>10</v>
      </c>
      <c r="C81" s="24">
        <v>-7</v>
      </c>
      <c r="D81" s="24">
        <v>-9</v>
      </c>
      <c r="E81" s="24">
        <v>26</v>
      </c>
      <c r="F81" s="24">
        <v>18</v>
      </c>
      <c r="G81" s="24">
        <v>3100</v>
      </c>
      <c r="H81" s="24">
        <v>0.39</v>
      </c>
      <c r="I81" s="25">
        <v>0.51</v>
      </c>
    </row>
    <row r="82" spans="1:9">
      <c r="A82" s="26" t="s">
        <v>139</v>
      </c>
      <c r="B82" s="22">
        <v>580</v>
      </c>
      <c r="C82" s="22">
        <v>-32</v>
      </c>
      <c r="D82" s="22">
        <v>-36</v>
      </c>
      <c r="E82" s="22">
        <v>28</v>
      </c>
      <c r="F82" s="22">
        <v>18</v>
      </c>
      <c r="G82" s="22">
        <v>4720</v>
      </c>
      <c r="H82" s="22">
        <v>0.28999999999999998</v>
      </c>
      <c r="I82" s="23">
        <v>0.37</v>
      </c>
    </row>
    <row r="83" spans="1:9">
      <c r="A83" s="29" t="s">
        <v>140</v>
      </c>
      <c r="B83" s="24">
        <v>20</v>
      </c>
      <c r="C83" s="24">
        <v>-13</v>
      </c>
      <c r="D83" s="24">
        <v>-15</v>
      </c>
      <c r="E83" s="24">
        <v>19</v>
      </c>
      <c r="F83" s="24">
        <v>15</v>
      </c>
      <c r="G83" s="24">
        <v>3900</v>
      </c>
      <c r="H83" s="24">
        <v>0.42</v>
      </c>
      <c r="I83" s="25">
        <v>0.54</v>
      </c>
    </row>
    <row r="84" spans="1:9">
      <c r="A84" s="22" t="s">
        <v>141</v>
      </c>
      <c r="B84" s="22">
        <v>655</v>
      </c>
      <c r="C84" s="22">
        <v>-24</v>
      </c>
      <c r="D84" s="22">
        <v>-29</v>
      </c>
      <c r="E84" s="22">
        <v>33</v>
      </c>
      <c r="F84" s="22">
        <v>19</v>
      </c>
      <c r="G84" s="22">
        <v>4250</v>
      </c>
      <c r="H84" s="22">
        <v>0.28000000000000003</v>
      </c>
      <c r="I84" s="23">
        <v>0.36</v>
      </c>
    </row>
    <row r="85" spans="1:9">
      <c r="A85" s="29" t="s">
        <v>142</v>
      </c>
      <c r="B85" s="24">
        <v>10</v>
      </c>
      <c r="C85" s="24">
        <v>-7</v>
      </c>
      <c r="D85" s="24">
        <v>-9</v>
      </c>
      <c r="E85" s="24">
        <v>27</v>
      </c>
      <c r="F85" s="24">
        <v>19</v>
      </c>
      <c r="G85" s="24">
        <v>3200</v>
      </c>
      <c r="H85" s="24">
        <v>0.41</v>
      </c>
      <c r="I85" s="25">
        <v>0.53</v>
      </c>
    </row>
    <row r="86" spans="1:9">
      <c r="A86" s="28" t="s">
        <v>143</v>
      </c>
      <c r="B86" s="22">
        <v>35</v>
      </c>
      <c r="C86" s="22">
        <v>-6</v>
      </c>
      <c r="D86" s="22">
        <v>-8</v>
      </c>
      <c r="E86" s="22">
        <v>21</v>
      </c>
      <c r="F86" s="22">
        <v>16</v>
      </c>
      <c r="G86" s="22">
        <v>3520</v>
      </c>
      <c r="H86" s="22">
        <v>0.48</v>
      </c>
      <c r="I86" s="23">
        <v>0.61</v>
      </c>
    </row>
    <row r="87" spans="1:9">
      <c r="A87" s="29" t="s">
        <v>144</v>
      </c>
      <c r="B87" s="24">
        <v>475</v>
      </c>
      <c r="C87" s="24">
        <v>-31</v>
      </c>
      <c r="D87" s="24">
        <v>-33</v>
      </c>
      <c r="E87" s="24">
        <v>30</v>
      </c>
      <c r="F87" s="24">
        <v>17</v>
      </c>
      <c r="G87" s="24">
        <v>4650</v>
      </c>
      <c r="H87" s="24">
        <v>0.24</v>
      </c>
      <c r="I87" s="25">
        <v>0.31</v>
      </c>
    </row>
    <row r="88" spans="1:9">
      <c r="A88" s="26" t="s">
        <v>145</v>
      </c>
      <c r="B88" s="22">
        <v>440</v>
      </c>
      <c r="C88" s="22">
        <v>-20</v>
      </c>
      <c r="D88" s="22">
        <v>-23</v>
      </c>
      <c r="E88" s="22">
        <v>31</v>
      </c>
      <c r="F88" s="22">
        <v>19</v>
      </c>
      <c r="G88" s="22">
        <v>4000</v>
      </c>
      <c r="H88" s="22">
        <v>0.25</v>
      </c>
      <c r="I88" s="23">
        <v>0.32</v>
      </c>
    </row>
    <row r="89" spans="1:9">
      <c r="A89" s="24" t="s">
        <v>146</v>
      </c>
      <c r="B89" s="24">
        <v>5</v>
      </c>
      <c r="C89" s="24">
        <v>-7</v>
      </c>
      <c r="D89" s="24">
        <v>-9</v>
      </c>
      <c r="E89" s="24">
        <v>27</v>
      </c>
      <c r="F89" s="24">
        <v>19</v>
      </c>
      <c r="G89" s="24">
        <v>2800</v>
      </c>
      <c r="H89" s="24">
        <v>0.35</v>
      </c>
      <c r="I89" s="25">
        <v>0.45</v>
      </c>
    </row>
    <row r="90" spans="1:9">
      <c r="A90" s="26" t="s">
        <v>147</v>
      </c>
      <c r="B90" s="22">
        <v>425</v>
      </c>
      <c r="C90" s="22">
        <v>-19</v>
      </c>
      <c r="D90" s="22">
        <v>-24</v>
      </c>
      <c r="E90" s="22">
        <v>33</v>
      </c>
      <c r="F90" s="22">
        <v>21</v>
      </c>
      <c r="G90" s="22">
        <v>3650</v>
      </c>
      <c r="H90" s="22">
        <v>0.3</v>
      </c>
      <c r="I90" s="23">
        <v>0.39</v>
      </c>
    </row>
    <row r="91" spans="1:9">
      <c r="A91" s="24" t="s">
        <v>148</v>
      </c>
      <c r="B91" s="24">
        <v>5</v>
      </c>
      <c r="C91" s="24">
        <v>-4</v>
      </c>
      <c r="D91" s="24">
        <v>-6</v>
      </c>
      <c r="E91" s="24">
        <v>18</v>
      </c>
      <c r="F91" s="24">
        <v>15</v>
      </c>
      <c r="G91" s="24">
        <v>3450</v>
      </c>
      <c r="H91" s="24">
        <v>0.6</v>
      </c>
      <c r="I91" s="25">
        <v>0.78</v>
      </c>
    </row>
    <row r="92" spans="1:9">
      <c r="A92" s="22" t="s">
        <v>149</v>
      </c>
      <c r="B92" s="22">
        <v>25</v>
      </c>
      <c r="C92" s="22">
        <v>-6</v>
      </c>
      <c r="D92" s="22">
        <v>-8</v>
      </c>
      <c r="E92" s="22">
        <v>27</v>
      </c>
      <c r="F92" s="22">
        <v>20</v>
      </c>
      <c r="G92" s="22">
        <v>2680</v>
      </c>
      <c r="H92" s="22">
        <v>0.37</v>
      </c>
      <c r="I92" s="23">
        <v>0.48</v>
      </c>
    </row>
    <row r="93" spans="1:9">
      <c r="A93" s="24" t="s">
        <v>150</v>
      </c>
      <c r="B93" s="24">
        <v>10</v>
      </c>
      <c r="C93" s="24">
        <v>-4</v>
      </c>
      <c r="D93" s="24">
        <v>-6</v>
      </c>
      <c r="E93" s="24">
        <v>26</v>
      </c>
      <c r="F93" s="24">
        <v>18</v>
      </c>
      <c r="G93" s="24">
        <v>2850</v>
      </c>
      <c r="H93" s="24">
        <v>0.33</v>
      </c>
      <c r="I93" s="25">
        <v>0.42</v>
      </c>
    </row>
    <row r="94" spans="1:9">
      <c r="A94" s="22" t="s">
        <v>151</v>
      </c>
      <c r="B94" s="22">
        <v>660</v>
      </c>
      <c r="C94" s="22">
        <v>-45</v>
      </c>
      <c r="D94" s="22">
        <v>-47</v>
      </c>
      <c r="E94" s="22">
        <v>26</v>
      </c>
      <c r="F94" s="22">
        <v>17</v>
      </c>
      <c r="G94" s="22">
        <v>7100</v>
      </c>
      <c r="H94" s="22">
        <v>0.23</v>
      </c>
      <c r="I94" s="23">
        <v>0.3</v>
      </c>
    </row>
    <row r="95" spans="1:9">
      <c r="A95" s="24" t="s">
        <v>152</v>
      </c>
      <c r="B95" s="24">
        <v>500</v>
      </c>
      <c r="C95" s="24">
        <v>-29</v>
      </c>
      <c r="D95" s="24">
        <v>-31</v>
      </c>
      <c r="E95" s="24">
        <v>26</v>
      </c>
      <c r="F95" s="24">
        <v>17</v>
      </c>
      <c r="G95" s="24">
        <v>5040</v>
      </c>
      <c r="H95" s="24">
        <v>0.31</v>
      </c>
      <c r="I95" s="25">
        <v>0.4</v>
      </c>
    </row>
    <row r="96" spans="1:9">
      <c r="A96" s="22" t="s">
        <v>153</v>
      </c>
      <c r="B96" s="22">
        <v>20</v>
      </c>
      <c r="C96" s="22">
        <v>-1</v>
      </c>
      <c r="D96" s="22">
        <v>-3</v>
      </c>
      <c r="E96" s="22">
        <v>21</v>
      </c>
      <c r="F96" s="22">
        <v>16</v>
      </c>
      <c r="G96" s="22">
        <v>2900</v>
      </c>
      <c r="H96" s="22">
        <v>0.37</v>
      </c>
      <c r="I96" s="23">
        <v>0.48</v>
      </c>
    </row>
    <row r="97" spans="1:9">
      <c r="A97" s="24" t="s">
        <v>154</v>
      </c>
      <c r="B97" s="24">
        <v>5</v>
      </c>
      <c r="C97" s="24">
        <v>-9</v>
      </c>
      <c r="D97" s="24">
        <v>-11</v>
      </c>
      <c r="E97" s="24">
        <v>29</v>
      </c>
      <c r="F97" s="24">
        <v>20</v>
      </c>
      <c r="G97" s="24">
        <v>2950</v>
      </c>
      <c r="H97" s="24">
        <v>0.39</v>
      </c>
      <c r="I97" s="25">
        <v>0.5</v>
      </c>
    </row>
    <row r="98" spans="1:9">
      <c r="A98" s="22" t="s">
        <v>155</v>
      </c>
      <c r="B98" s="22">
        <v>10</v>
      </c>
      <c r="C98" s="22">
        <v>-17</v>
      </c>
      <c r="D98" s="22">
        <v>-20</v>
      </c>
      <c r="E98" s="22">
        <v>25</v>
      </c>
      <c r="F98" s="22">
        <v>16</v>
      </c>
      <c r="G98" s="22">
        <v>4350</v>
      </c>
      <c r="H98" s="22">
        <v>0.28000000000000003</v>
      </c>
      <c r="I98" s="23">
        <v>0.36</v>
      </c>
    </row>
    <row r="99" spans="1:9">
      <c r="A99" s="24" t="s">
        <v>156</v>
      </c>
      <c r="B99" s="24">
        <v>90</v>
      </c>
      <c r="C99" s="24">
        <v>-8</v>
      </c>
      <c r="D99" s="24">
        <v>-10</v>
      </c>
      <c r="E99" s="24">
        <v>29</v>
      </c>
      <c r="F99" s="24">
        <v>20</v>
      </c>
      <c r="G99" s="24">
        <v>2750</v>
      </c>
      <c r="H99" s="24">
        <v>0.34</v>
      </c>
      <c r="I99" s="25">
        <v>0.44</v>
      </c>
    </row>
    <row r="100" spans="1:9">
      <c r="A100" s="22" t="s">
        <v>157</v>
      </c>
      <c r="B100" s="22">
        <v>25</v>
      </c>
      <c r="C100" s="22">
        <v>-4</v>
      </c>
      <c r="D100" s="22">
        <v>-6</v>
      </c>
      <c r="E100" s="22">
        <v>26</v>
      </c>
      <c r="F100" s="22">
        <v>18</v>
      </c>
      <c r="G100" s="22">
        <v>3150</v>
      </c>
      <c r="H100" s="22">
        <v>0.26</v>
      </c>
      <c r="I100" s="23">
        <v>0.34</v>
      </c>
    </row>
    <row r="101" spans="1:9">
      <c r="A101" s="24" t="s">
        <v>158</v>
      </c>
      <c r="B101" s="24">
        <v>515</v>
      </c>
      <c r="C101" s="24">
        <v>-35</v>
      </c>
      <c r="D101" s="24">
        <v>-37</v>
      </c>
      <c r="E101" s="24">
        <v>26</v>
      </c>
      <c r="F101" s="24">
        <v>18</v>
      </c>
      <c r="G101" s="24">
        <v>5720</v>
      </c>
      <c r="H101" s="24">
        <v>0.31</v>
      </c>
      <c r="I101" s="25">
        <v>0.4</v>
      </c>
    </row>
    <row r="102" spans="1:9">
      <c r="A102" s="22" t="s">
        <v>159</v>
      </c>
      <c r="B102" s="22">
        <v>60</v>
      </c>
      <c r="C102" s="22">
        <v>-19</v>
      </c>
      <c r="D102" s="22">
        <v>-21</v>
      </c>
      <c r="E102" s="22">
        <v>27</v>
      </c>
      <c r="F102" s="22">
        <v>17</v>
      </c>
      <c r="G102" s="22">
        <v>4150</v>
      </c>
      <c r="H102" s="22">
        <v>0.28000000000000003</v>
      </c>
      <c r="I102" s="23">
        <v>0.36</v>
      </c>
    </row>
    <row r="103" spans="1:9">
      <c r="A103" s="24" t="s">
        <v>160</v>
      </c>
      <c r="B103" s="24">
        <v>10</v>
      </c>
      <c r="C103" s="24">
        <v>-2</v>
      </c>
      <c r="D103" s="24">
        <v>-4</v>
      </c>
      <c r="E103" s="24">
        <v>20</v>
      </c>
      <c r="F103" s="24">
        <v>16</v>
      </c>
      <c r="G103" s="24">
        <v>3150</v>
      </c>
      <c r="H103" s="24">
        <v>0.53</v>
      </c>
      <c r="I103" s="25">
        <v>0.68</v>
      </c>
    </row>
    <row r="104" spans="1:9">
      <c r="A104" s="22" t="s">
        <v>161</v>
      </c>
      <c r="B104" s="22">
        <v>440</v>
      </c>
      <c r="C104" s="22">
        <v>-14</v>
      </c>
      <c r="D104" s="22">
        <v>-17</v>
      </c>
      <c r="E104" s="22">
        <v>33</v>
      </c>
      <c r="F104" s="22">
        <v>20</v>
      </c>
      <c r="G104" s="22">
        <v>3600</v>
      </c>
      <c r="H104" s="22">
        <v>0.27</v>
      </c>
      <c r="I104" s="23">
        <v>0.35</v>
      </c>
    </row>
    <row r="105" spans="1:9">
      <c r="A105" s="24" t="s">
        <v>162</v>
      </c>
      <c r="B105" s="24">
        <v>5</v>
      </c>
      <c r="C105" s="24">
        <v>-2</v>
      </c>
      <c r="D105" s="24">
        <v>-4</v>
      </c>
      <c r="E105" s="24">
        <v>18</v>
      </c>
      <c r="F105" s="24">
        <v>16</v>
      </c>
      <c r="G105" s="24">
        <v>3120</v>
      </c>
      <c r="H105" s="24">
        <v>0.53</v>
      </c>
      <c r="I105" s="25">
        <v>0.68</v>
      </c>
    </row>
    <row r="106" spans="1:9">
      <c r="A106" s="22" t="s">
        <v>163</v>
      </c>
      <c r="B106" s="22">
        <v>40</v>
      </c>
      <c r="C106" s="22">
        <v>-7</v>
      </c>
      <c r="D106" s="22">
        <v>-9</v>
      </c>
      <c r="E106" s="22">
        <v>28</v>
      </c>
      <c r="F106" s="22">
        <v>20</v>
      </c>
      <c r="G106" s="22">
        <v>2825</v>
      </c>
      <c r="H106" s="22">
        <v>0.35</v>
      </c>
      <c r="I106" s="23">
        <v>0.45</v>
      </c>
    </row>
    <row r="107" spans="1:9">
      <c r="A107" s="24" t="s">
        <v>164</v>
      </c>
      <c r="B107" s="24">
        <v>120</v>
      </c>
      <c r="C107" s="24">
        <v>-6</v>
      </c>
      <c r="D107" s="24">
        <v>-8</v>
      </c>
      <c r="E107" s="24">
        <v>28</v>
      </c>
      <c r="F107" s="24">
        <v>20</v>
      </c>
      <c r="G107" s="24">
        <v>2925</v>
      </c>
      <c r="H107" s="24">
        <v>0.35</v>
      </c>
      <c r="I107" s="25">
        <v>0.45</v>
      </c>
    </row>
    <row r="108" spans="1:9">
      <c r="A108" s="22" t="s">
        <v>165</v>
      </c>
      <c r="B108" s="22">
        <v>405</v>
      </c>
      <c r="C108" s="22">
        <v>-20</v>
      </c>
      <c r="D108" s="22">
        <v>-23</v>
      </c>
      <c r="E108" s="22">
        <v>33</v>
      </c>
      <c r="F108" s="22">
        <v>20</v>
      </c>
      <c r="G108" s="22">
        <v>3600</v>
      </c>
      <c r="H108" s="22">
        <v>0.31</v>
      </c>
      <c r="I108" s="23">
        <v>0.4</v>
      </c>
    </row>
    <row r="109" spans="1:9">
      <c r="A109" s="24" t="s">
        <v>166</v>
      </c>
      <c r="B109" s="24">
        <v>10</v>
      </c>
      <c r="C109" s="24">
        <v>-4</v>
      </c>
      <c r="D109" s="24">
        <v>-6</v>
      </c>
      <c r="E109" s="24">
        <v>24</v>
      </c>
      <c r="F109" s="24">
        <v>17</v>
      </c>
      <c r="G109" s="24">
        <v>2650</v>
      </c>
      <c r="H109" s="24">
        <v>0.44</v>
      </c>
      <c r="I109" s="25">
        <v>0.56999999999999995</v>
      </c>
    </row>
    <row r="110" spans="1:9">
      <c r="A110" s="22" t="s">
        <v>167</v>
      </c>
      <c r="B110" s="22">
        <v>65</v>
      </c>
      <c r="C110" s="22">
        <v>-4</v>
      </c>
      <c r="D110" s="22">
        <v>-6</v>
      </c>
      <c r="E110" s="22">
        <v>24</v>
      </c>
      <c r="F110" s="22">
        <v>17</v>
      </c>
      <c r="G110" s="22">
        <v>2700</v>
      </c>
      <c r="H110" s="22">
        <v>0.44</v>
      </c>
      <c r="I110" s="23">
        <v>0.56999999999999995</v>
      </c>
    </row>
    <row r="111" spans="1:9">
      <c r="A111" s="24" t="s">
        <v>168</v>
      </c>
      <c r="B111" s="24">
        <v>125</v>
      </c>
      <c r="C111" s="24">
        <v>-6</v>
      </c>
      <c r="D111" s="24">
        <v>-8</v>
      </c>
      <c r="E111" s="24">
        <v>24</v>
      </c>
      <c r="F111" s="24">
        <v>16</v>
      </c>
      <c r="G111" s="24">
        <v>2700</v>
      </c>
      <c r="H111" s="24">
        <v>0.48</v>
      </c>
      <c r="I111" s="25">
        <v>0.63</v>
      </c>
    </row>
    <row r="112" spans="1:9">
      <c r="A112" s="22" t="s">
        <v>169</v>
      </c>
      <c r="B112" s="22">
        <v>45</v>
      </c>
      <c r="C112" s="22">
        <v>-7</v>
      </c>
      <c r="D112" s="22">
        <v>-9</v>
      </c>
      <c r="E112" s="22">
        <v>28</v>
      </c>
      <c r="F112" s="22">
        <v>19</v>
      </c>
      <c r="G112" s="22">
        <v>2950</v>
      </c>
      <c r="H112" s="22">
        <v>0.37</v>
      </c>
      <c r="I112" s="23">
        <v>0.48</v>
      </c>
    </row>
    <row r="113" spans="1:9">
      <c r="A113" s="24" t="s">
        <v>170</v>
      </c>
      <c r="B113" s="24">
        <v>665</v>
      </c>
      <c r="C113" s="24">
        <v>-17</v>
      </c>
      <c r="D113" s="24">
        <v>-20</v>
      </c>
      <c r="E113" s="24">
        <v>30</v>
      </c>
      <c r="F113" s="24">
        <v>20</v>
      </c>
      <c r="G113" s="24">
        <v>4180</v>
      </c>
      <c r="H113" s="24">
        <v>0.25</v>
      </c>
      <c r="I113" s="25">
        <v>0.32</v>
      </c>
    </row>
    <row r="114" spans="1:9">
      <c r="A114" s="22" t="s">
        <v>171</v>
      </c>
      <c r="B114" s="22">
        <v>30</v>
      </c>
      <c r="C114" s="22">
        <v>-5</v>
      </c>
      <c r="D114" s="22">
        <v>-7</v>
      </c>
      <c r="E114" s="22">
        <v>25</v>
      </c>
      <c r="F114" s="22">
        <v>20</v>
      </c>
      <c r="G114" s="22">
        <v>2620</v>
      </c>
      <c r="H114" s="22">
        <v>0.34</v>
      </c>
      <c r="I114" s="23">
        <v>0.44</v>
      </c>
    </row>
    <row r="115" spans="1:9">
      <c r="A115" s="24" t="s">
        <v>172</v>
      </c>
      <c r="B115" s="24">
        <v>615</v>
      </c>
      <c r="C115" s="24">
        <v>-30</v>
      </c>
      <c r="D115" s="24">
        <v>-33</v>
      </c>
      <c r="E115" s="24">
        <v>29</v>
      </c>
      <c r="F115" s="24">
        <v>17</v>
      </c>
      <c r="G115" s="24">
        <v>4400</v>
      </c>
      <c r="H115" s="24">
        <v>0.27</v>
      </c>
      <c r="I115" s="25">
        <v>0.35</v>
      </c>
    </row>
    <row r="116" spans="1:9">
      <c r="A116" s="30" t="s">
        <v>173</v>
      </c>
      <c r="B116" s="30">
        <v>200</v>
      </c>
      <c r="C116" s="30">
        <v>-5</v>
      </c>
      <c r="D116" s="30">
        <v>-8</v>
      </c>
      <c r="E116" s="30">
        <v>31</v>
      </c>
      <c r="F116" s="30">
        <v>19</v>
      </c>
      <c r="G116" s="30">
        <v>3050</v>
      </c>
      <c r="H116" s="30">
        <v>0.25</v>
      </c>
      <c r="I116" s="21">
        <v>0.32</v>
      </c>
    </row>
  </sheetData>
  <sheetProtection sheet="1" objects="1" scenarios="1" selectLockedCells="1"/>
  <mergeCells count="11">
    <mergeCell ref="A1:I1"/>
    <mergeCell ref="C6:D6"/>
    <mergeCell ref="E6:F6"/>
    <mergeCell ref="A3:I3"/>
    <mergeCell ref="A4:I4"/>
    <mergeCell ref="C5:F5"/>
    <mergeCell ref="A2:I2"/>
    <mergeCell ref="B5:B7"/>
    <mergeCell ref="A5:A7"/>
    <mergeCell ref="G5:G7"/>
    <mergeCell ref="H5:I6"/>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2:J112"/>
  <sheetViews>
    <sheetView workbookViewId="0">
      <selection activeCell="H5" sqref="H5"/>
    </sheetView>
  </sheetViews>
  <sheetFormatPr defaultColWidth="8.85546875" defaultRowHeight="15"/>
  <cols>
    <col min="1" max="1" width="46.42578125" bestFit="1" customWidth="1"/>
    <col min="7" max="7" width="12.140625" customWidth="1"/>
    <col min="8" max="8" width="14.42578125" customWidth="1"/>
  </cols>
  <sheetData>
    <row r="2" spans="1:10" s="5" customFormat="1">
      <c r="A2" s="6"/>
      <c r="B2" s="6"/>
      <c r="C2" s="273" t="s">
        <v>53</v>
      </c>
      <c r="D2" s="274"/>
      <c r="E2" s="274"/>
      <c r="F2" s="275"/>
      <c r="G2" s="6"/>
      <c r="H2" s="6"/>
    </row>
    <row r="3" spans="1:10" s="5" customFormat="1" ht="31.5" customHeight="1">
      <c r="A3" s="7"/>
      <c r="B3" s="7"/>
      <c r="C3" s="276" t="s">
        <v>54</v>
      </c>
      <c r="D3" s="276"/>
      <c r="E3" s="276" t="s">
        <v>55</v>
      </c>
      <c r="F3" s="276"/>
      <c r="G3" s="7"/>
      <c r="H3" s="7"/>
      <c r="I3" s="276" t="s">
        <v>56</v>
      </c>
      <c r="J3" s="276"/>
    </row>
    <row r="4" spans="1:10" s="5" customFormat="1" ht="43.5" customHeight="1" thickBot="1">
      <c r="A4" s="8" t="s">
        <v>57</v>
      </c>
      <c r="B4" s="9" t="s">
        <v>58</v>
      </c>
      <c r="C4" s="9" t="s">
        <v>59</v>
      </c>
      <c r="D4" s="9" t="s">
        <v>60</v>
      </c>
      <c r="E4" s="9" t="s">
        <v>61</v>
      </c>
      <c r="F4" s="9" t="s">
        <v>62</v>
      </c>
      <c r="G4" s="9" t="s">
        <v>63</v>
      </c>
      <c r="H4" s="9" t="s">
        <v>212</v>
      </c>
      <c r="I4" s="10" t="s">
        <v>64</v>
      </c>
      <c r="J4" s="9" t="s">
        <v>65</v>
      </c>
    </row>
    <row r="5" spans="1:10" ht="15.75" thickBot="1">
      <c r="A5" s="12" t="s">
        <v>66</v>
      </c>
      <c r="B5">
        <v>1040</v>
      </c>
      <c r="C5">
        <v>-30</v>
      </c>
      <c r="D5">
        <v>-32</v>
      </c>
      <c r="E5">
        <v>29</v>
      </c>
      <c r="F5">
        <v>17</v>
      </c>
      <c r="G5">
        <v>5030</v>
      </c>
      <c r="H5">
        <v>4040</v>
      </c>
      <c r="I5">
        <v>0.27</v>
      </c>
      <c r="J5">
        <v>0.35</v>
      </c>
    </row>
    <row r="6" spans="1:10" ht="15.75" thickBot="1">
      <c r="A6" s="13" t="s">
        <v>67</v>
      </c>
      <c r="B6">
        <v>70</v>
      </c>
      <c r="C6">
        <v>-8</v>
      </c>
      <c r="D6">
        <v>-10</v>
      </c>
      <c r="E6">
        <v>29</v>
      </c>
      <c r="F6">
        <v>20</v>
      </c>
      <c r="G6">
        <v>2860</v>
      </c>
      <c r="H6">
        <v>2000</v>
      </c>
      <c r="I6">
        <v>0.34</v>
      </c>
      <c r="J6">
        <v>0.44</v>
      </c>
    </row>
    <row r="7" spans="1:10" ht="15.75" thickBot="1">
      <c r="A7" s="13" t="s">
        <v>68</v>
      </c>
      <c r="B7">
        <v>15</v>
      </c>
      <c r="C7">
        <v>-9</v>
      </c>
      <c r="D7">
        <v>-11</v>
      </c>
      <c r="E7">
        <v>31</v>
      </c>
      <c r="F7">
        <v>21</v>
      </c>
      <c r="G7">
        <v>2750</v>
      </c>
      <c r="H7">
        <v>1900</v>
      </c>
      <c r="I7">
        <v>0.36</v>
      </c>
      <c r="J7">
        <v>0.47</v>
      </c>
    </row>
    <row r="8" spans="1:10" ht="15.75" thickBot="1">
      <c r="A8" s="13" t="s">
        <v>69</v>
      </c>
      <c r="B8">
        <v>12</v>
      </c>
      <c r="C8">
        <v>-5</v>
      </c>
      <c r="D8">
        <v>-8</v>
      </c>
      <c r="E8">
        <v>31</v>
      </c>
      <c r="F8">
        <v>19</v>
      </c>
      <c r="G8">
        <v>3100</v>
      </c>
      <c r="H8">
        <v>2220</v>
      </c>
      <c r="I8">
        <v>0.25</v>
      </c>
      <c r="J8">
        <v>0.32</v>
      </c>
    </row>
    <row r="9" spans="1:10" ht="15.75" thickBot="1">
      <c r="A9" s="13" t="s">
        <v>70</v>
      </c>
      <c r="B9">
        <v>305</v>
      </c>
      <c r="C9">
        <v>-24</v>
      </c>
      <c r="D9">
        <v>-27</v>
      </c>
      <c r="E9">
        <v>34</v>
      </c>
      <c r="F9">
        <v>20</v>
      </c>
      <c r="G9">
        <v>3700</v>
      </c>
      <c r="H9">
        <v>2790</v>
      </c>
      <c r="I9">
        <v>0.28999999999999998</v>
      </c>
      <c r="J9">
        <v>0.38</v>
      </c>
    </row>
    <row r="10" spans="1:10" ht="15.75" thickBot="1">
      <c r="A10" s="13" t="s">
        <v>71</v>
      </c>
      <c r="B10">
        <v>20</v>
      </c>
      <c r="C10">
        <v>-2</v>
      </c>
      <c r="D10">
        <v>-4</v>
      </c>
      <c r="E10">
        <v>23</v>
      </c>
      <c r="F10">
        <v>17</v>
      </c>
      <c r="G10">
        <v>3080</v>
      </c>
      <c r="H10">
        <v>2060</v>
      </c>
      <c r="I10">
        <v>0.39</v>
      </c>
      <c r="J10">
        <v>0.5</v>
      </c>
    </row>
    <row r="11" spans="1:10" ht="15.75" thickBot="1">
      <c r="A11" s="13" t="s">
        <v>175</v>
      </c>
      <c r="B11">
        <v>840</v>
      </c>
      <c r="C11">
        <v>-37</v>
      </c>
      <c r="D11">
        <v>-39</v>
      </c>
      <c r="E11">
        <v>26</v>
      </c>
      <c r="F11">
        <v>18</v>
      </c>
      <c r="G11">
        <v>6300</v>
      </c>
      <c r="H11">
        <v>5230</v>
      </c>
      <c r="I11">
        <v>0.23</v>
      </c>
      <c r="J11">
        <v>0.3</v>
      </c>
    </row>
    <row r="12" spans="1:10" ht="15.75" thickBot="1">
      <c r="A12" s="13" t="s">
        <v>176</v>
      </c>
      <c r="B12">
        <v>25</v>
      </c>
      <c r="C12">
        <v>-5</v>
      </c>
      <c r="D12">
        <v>-7</v>
      </c>
      <c r="E12">
        <v>23</v>
      </c>
      <c r="F12">
        <v>18</v>
      </c>
      <c r="G12">
        <v>3180</v>
      </c>
      <c r="H12">
        <v>2150</v>
      </c>
      <c r="I12">
        <v>0.39</v>
      </c>
      <c r="J12">
        <v>0.5</v>
      </c>
    </row>
    <row r="13" spans="1:10" ht="15.75" thickBot="1">
      <c r="A13" s="13" t="s">
        <v>176</v>
      </c>
      <c r="B13">
        <v>40</v>
      </c>
      <c r="C13">
        <v>-14</v>
      </c>
      <c r="D13">
        <v>-18</v>
      </c>
      <c r="E13">
        <v>27</v>
      </c>
      <c r="F13">
        <v>19</v>
      </c>
      <c r="G13">
        <v>3560</v>
      </c>
      <c r="H13">
        <v>2660</v>
      </c>
      <c r="I13">
        <v>0.3</v>
      </c>
      <c r="J13">
        <v>0.39</v>
      </c>
    </row>
    <row r="14" spans="1:10" ht="15.75" thickBot="1">
      <c r="A14" s="13" t="s">
        <v>177</v>
      </c>
      <c r="B14">
        <v>755</v>
      </c>
      <c r="C14">
        <v>-31</v>
      </c>
      <c r="D14">
        <v>-34</v>
      </c>
      <c r="E14">
        <v>26</v>
      </c>
      <c r="F14">
        <v>17</v>
      </c>
      <c r="G14">
        <v>5450</v>
      </c>
      <c r="H14">
        <v>4430</v>
      </c>
      <c r="I14">
        <v>0.3</v>
      </c>
      <c r="J14">
        <v>0.39</v>
      </c>
    </row>
    <row r="15" spans="1:10" ht="15.75" thickBot="1">
      <c r="A15" s="13" t="s">
        <v>178</v>
      </c>
      <c r="B15">
        <v>455</v>
      </c>
      <c r="C15">
        <v>-24</v>
      </c>
      <c r="D15">
        <v>-27</v>
      </c>
      <c r="E15">
        <v>34</v>
      </c>
      <c r="F15">
        <v>20</v>
      </c>
      <c r="G15">
        <v>3700</v>
      </c>
      <c r="H15">
        <v>2790</v>
      </c>
      <c r="I15">
        <v>0.3</v>
      </c>
      <c r="J15">
        <v>0.39</v>
      </c>
    </row>
    <row r="16" spans="1:10" ht="15.75" thickBot="1">
      <c r="A16" s="13" t="s">
        <v>179</v>
      </c>
      <c r="B16">
        <v>20</v>
      </c>
      <c r="C16">
        <v>-5</v>
      </c>
      <c r="D16">
        <v>-7</v>
      </c>
      <c r="E16">
        <v>26</v>
      </c>
      <c r="F16">
        <v>18</v>
      </c>
      <c r="G16">
        <v>3000</v>
      </c>
      <c r="H16">
        <v>2130</v>
      </c>
      <c r="I16">
        <v>0.4</v>
      </c>
      <c r="J16">
        <v>0.52</v>
      </c>
    </row>
    <row r="17" spans="1:10" ht="15.75" thickBot="1">
      <c r="A17" s="13" t="s">
        <v>79</v>
      </c>
      <c r="B17">
        <v>845</v>
      </c>
      <c r="C17">
        <v>-24</v>
      </c>
      <c r="D17">
        <v>-26</v>
      </c>
      <c r="E17">
        <v>31</v>
      </c>
      <c r="F17">
        <v>19</v>
      </c>
      <c r="G17">
        <v>4750</v>
      </c>
      <c r="H17">
        <v>3770</v>
      </c>
      <c r="I17">
        <v>0.28999999999999998</v>
      </c>
      <c r="J17">
        <v>0.38</v>
      </c>
    </row>
    <row r="18" spans="1:10" ht="15.75" thickBot="1">
      <c r="A18" s="13" t="s">
        <v>80</v>
      </c>
      <c r="B18">
        <v>430</v>
      </c>
      <c r="C18">
        <v>-18</v>
      </c>
      <c r="D18">
        <v>-20</v>
      </c>
      <c r="E18">
        <v>32</v>
      </c>
      <c r="F18">
        <v>20</v>
      </c>
      <c r="G18">
        <v>3580</v>
      </c>
      <c r="H18">
        <v>2680</v>
      </c>
      <c r="I18">
        <v>0.27</v>
      </c>
      <c r="J18">
        <v>0.34</v>
      </c>
    </row>
    <row r="19" spans="1:10" ht="15.75" thickBot="1">
      <c r="A19" s="13" t="s">
        <v>81</v>
      </c>
      <c r="B19">
        <v>605</v>
      </c>
      <c r="C19">
        <v>-35</v>
      </c>
      <c r="D19">
        <v>-38</v>
      </c>
      <c r="E19">
        <v>27</v>
      </c>
      <c r="F19">
        <v>18</v>
      </c>
      <c r="G19">
        <v>5500</v>
      </c>
      <c r="H19">
        <v>4480</v>
      </c>
      <c r="I19">
        <v>0.31</v>
      </c>
      <c r="J19">
        <v>0.4</v>
      </c>
    </row>
    <row r="20" spans="1:10" ht="15.75" thickBot="1">
      <c r="A20" s="13" t="s">
        <v>82</v>
      </c>
      <c r="B20">
        <v>10</v>
      </c>
      <c r="C20">
        <v>-9</v>
      </c>
      <c r="D20">
        <v>-11</v>
      </c>
      <c r="E20">
        <v>30</v>
      </c>
      <c r="F20">
        <v>20</v>
      </c>
      <c r="G20">
        <v>2780</v>
      </c>
      <c r="H20">
        <v>1920</v>
      </c>
      <c r="I20">
        <v>0.36</v>
      </c>
      <c r="J20">
        <v>0.47</v>
      </c>
    </row>
    <row r="21" spans="1:10" ht="15.75" thickBot="1">
      <c r="A21" s="13" t="s">
        <v>84</v>
      </c>
      <c r="B21">
        <v>15</v>
      </c>
      <c r="C21">
        <v>-7</v>
      </c>
      <c r="D21">
        <v>-9</v>
      </c>
      <c r="E21">
        <v>27</v>
      </c>
      <c r="F21">
        <v>18</v>
      </c>
      <c r="G21">
        <v>3100</v>
      </c>
      <c r="H21">
        <v>2220</v>
      </c>
      <c r="I21">
        <v>0.4</v>
      </c>
      <c r="J21">
        <v>0.52</v>
      </c>
    </row>
    <row r="22" spans="1:10" ht="15.75" thickBot="1">
      <c r="A22" s="13" t="s">
        <v>85</v>
      </c>
      <c r="B22">
        <v>10</v>
      </c>
      <c r="C22">
        <v>-7</v>
      </c>
      <c r="D22">
        <v>-9</v>
      </c>
      <c r="E22">
        <v>28</v>
      </c>
      <c r="F22">
        <v>18</v>
      </c>
      <c r="G22">
        <v>3100</v>
      </c>
      <c r="H22">
        <v>2220</v>
      </c>
      <c r="I22">
        <v>0.4</v>
      </c>
      <c r="J22">
        <v>0.52</v>
      </c>
    </row>
    <row r="23" spans="1:10" ht="15.75" thickBot="1">
      <c r="A23" s="13" t="s">
        <v>86</v>
      </c>
      <c r="B23">
        <v>910</v>
      </c>
      <c r="C23">
        <v>-26</v>
      </c>
      <c r="D23">
        <v>-28</v>
      </c>
      <c r="E23">
        <v>32</v>
      </c>
      <c r="F23">
        <v>18</v>
      </c>
      <c r="G23">
        <v>4400</v>
      </c>
      <c r="H23">
        <v>3450</v>
      </c>
      <c r="I23">
        <v>0.25</v>
      </c>
      <c r="J23">
        <v>0.33</v>
      </c>
    </row>
    <row r="24" spans="1:10" ht="15.75" thickBot="1">
      <c r="A24" s="13" t="s">
        <v>180</v>
      </c>
      <c r="B24">
        <v>585</v>
      </c>
      <c r="C24">
        <v>-18</v>
      </c>
      <c r="D24">
        <v>-20</v>
      </c>
      <c r="E24">
        <v>31</v>
      </c>
      <c r="F24">
        <v>20</v>
      </c>
      <c r="G24">
        <v>3650</v>
      </c>
      <c r="H24">
        <v>2740</v>
      </c>
      <c r="I24">
        <v>0.25</v>
      </c>
      <c r="J24">
        <v>0.33</v>
      </c>
    </row>
    <row r="25" spans="1:10" ht="15.75" thickBot="1">
      <c r="A25" s="13" t="s">
        <v>88</v>
      </c>
      <c r="B25">
        <v>5</v>
      </c>
      <c r="C25">
        <v>-4</v>
      </c>
      <c r="D25">
        <v>-6</v>
      </c>
      <c r="E25">
        <v>28</v>
      </c>
      <c r="F25">
        <v>19</v>
      </c>
      <c r="G25">
        <v>2880</v>
      </c>
      <c r="H25">
        <v>2020</v>
      </c>
      <c r="I25">
        <v>0.31</v>
      </c>
      <c r="J25">
        <v>0.4</v>
      </c>
    </row>
    <row r="26" spans="1:10" ht="15.75" thickBot="1">
      <c r="A26" s="13" t="s">
        <v>181</v>
      </c>
      <c r="B26">
        <v>665</v>
      </c>
      <c r="C26">
        <v>-38</v>
      </c>
      <c r="D26">
        <v>-40</v>
      </c>
      <c r="E26">
        <v>27</v>
      </c>
      <c r="F26">
        <v>18</v>
      </c>
      <c r="G26">
        <v>5900</v>
      </c>
      <c r="H26">
        <v>4860</v>
      </c>
      <c r="I26">
        <v>0.31</v>
      </c>
      <c r="J26">
        <v>0.4</v>
      </c>
    </row>
    <row r="27" spans="1:10" ht="15.75" thickBot="1">
      <c r="A27" s="13" t="s">
        <v>182</v>
      </c>
      <c r="B27">
        <v>800</v>
      </c>
      <c r="C27">
        <v>-37</v>
      </c>
      <c r="D27">
        <v>-40</v>
      </c>
      <c r="E27">
        <v>24</v>
      </c>
      <c r="F27">
        <v>15</v>
      </c>
      <c r="G27">
        <v>6730</v>
      </c>
      <c r="H27">
        <v>5630</v>
      </c>
      <c r="I27">
        <v>0.23</v>
      </c>
      <c r="J27">
        <v>0.3</v>
      </c>
    </row>
    <row r="28" spans="1:10" ht="15.75" thickBot="1">
      <c r="A28" s="13" t="s">
        <v>183</v>
      </c>
      <c r="B28">
        <v>450</v>
      </c>
      <c r="C28">
        <v>-28</v>
      </c>
      <c r="D28">
        <v>-30</v>
      </c>
      <c r="E28">
        <v>29</v>
      </c>
      <c r="F28">
        <v>17</v>
      </c>
      <c r="G28">
        <v>4800</v>
      </c>
      <c r="H28">
        <v>3820</v>
      </c>
      <c r="I28">
        <v>0.27</v>
      </c>
      <c r="J28">
        <v>0.35</v>
      </c>
    </row>
    <row r="29" spans="1:10" ht="15.75" thickBot="1">
      <c r="A29" s="13" t="s">
        <v>92</v>
      </c>
      <c r="B29">
        <v>10</v>
      </c>
      <c r="C29">
        <v>-6</v>
      </c>
      <c r="D29">
        <v>-8</v>
      </c>
      <c r="E29">
        <v>28</v>
      </c>
      <c r="F29">
        <v>19</v>
      </c>
      <c r="G29">
        <v>2980</v>
      </c>
      <c r="H29">
        <v>2110</v>
      </c>
      <c r="I29">
        <v>0.3</v>
      </c>
      <c r="J29">
        <v>0.39</v>
      </c>
    </row>
    <row r="30" spans="1:10" ht="15.75" thickBot="1">
      <c r="A30" s="13" t="s">
        <v>93</v>
      </c>
      <c r="B30">
        <v>1065</v>
      </c>
      <c r="C30">
        <v>-28</v>
      </c>
      <c r="D30">
        <v>-31</v>
      </c>
      <c r="E30">
        <v>30</v>
      </c>
      <c r="F30">
        <v>19</v>
      </c>
      <c r="G30">
        <v>4600</v>
      </c>
      <c r="H30">
        <v>3630</v>
      </c>
      <c r="I30">
        <v>0.31</v>
      </c>
      <c r="J30">
        <v>0.4</v>
      </c>
    </row>
    <row r="31" spans="1:10" ht="15.75" thickBot="1">
      <c r="A31" s="13" t="s">
        <v>94</v>
      </c>
      <c r="B31">
        <v>1010</v>
      </c>
      <c r="C31">
        <v>-27</v>
      </c>
      <c r="D31">
        <v>-30</v>
      </c>
      <c r="E31">
        <v>30</v>
      </c>
      <c r="F31">
        <v>19</v>
      </c>
      <c r="G31">
        <v>4750</v>
      </c>
      <c r="H31">
        <v>3770</v>
      </c>
      <c r="I31">
        <v>0.31</v>
      </c>
      <c r="J31">
        <v>0.4</v>
      </c>
    </row>
    <row r="32" spans="1:10" ht="15.75" thickBot="1">
      <c r="A32" s="13" t="s">
        <v>184</v>
      </c>
      <c r="B32">
        <v>465</v>
      </c>
      <c r="C32">
        <v>-39</v>
      </c>
      <c r="D32">
        <v>-42</v>
      </c>
      <c r="E32">
        <v>28</v>
      </c>
      <c r="F32">
        <v>18</v>
      </c>
      <c r="G32">
        <v>6710</v>
      </c>
      <c r="H32">
        <v>5740</v>
      </c>
      <c r="I32">
        <v>0.23</v>
      </c>
      <c r="J32">
        <v>0.3</v>
      </c>
    </row>
    <row r="33" spans="1:10" ht="15.75" thickBot="1">
      <c r="A33" s="13" t="s">
        <v>184</v>
      </c>
      <c r="B33">
        <v>685</v>
      </c>
      <c r="C33">
        <v>-35</v>
      </c>
      <c r="D33">
        <v>-37</v>
      </c>
      <c r="E33">
        <v>26</v>
      </c>
      <c r="F33">
        <v>18</v>
      </c>
      <c r="G33">
        <v>5750</v>
      </c>
      <c r="H33">
        <v>4710</v>
      </c>
      <c r="I33">
        <v>0.3</v>
      </c>
      <c r="J33">
        <v>0.39</v>
      </c>
    </row>
    <row r="34" spans="1:10" ht="15.75" thickBot="1">
      <c r="A34" s="13" t="s">
        <v>97</v>
      </c>
      <c r="B34">
        <v>1145</v>
      </c>
      <c r="C34">
        <v>-27</v>
      </c>
      <c r="D34">
        <v>-30</v>
      </c>
      <c r="E34">
        <v>27</v>
      </c>
      <c r="F34">
        <v>17</v>
      </c>
      <c r="G34">
        <v>5800</v>
      </c>
      <c r="H34">
        <v>4760</v>
      </c>
      <c r="I34">
        <v>0.25</v>
      </c>
      <c r="J34">
        <v>0.32</v>
      </c>
    </row>
    <row r="35" spans="1:10" ht="15.75" thickBot="1">
      <c r="A35" s="13" t="s">
        <v>185</v>
      </c>
      <c r="B35">
        <v>120</v>
      </c>
      <c r="C35">
        <v>-8</v>
      </c>
      <c r="D35">
        <v>-11</v>
      </c>
      <c r="E35">
        <v>31</v>
      </c>
      <c r="F35">
        <v>18</v>
      </c>
      <c r="G35">
        <v>3230</v>
      </c>
      <c r="H35">
        <v>2350</v>
      </c>
      <c r="I35">
        <v>0.25</v>
      </c>
      <c r="J35">
        <v>0.32</v>
      </c>
    </row>
    <row r="36" spans="1:10" ht="15.75" thickBot="1">
      <c r="A36" s="13" t="s">
        <v>99</v>
      </c>
      <c r="B36">
        <v>790</v>
      </c>
      <c r="C36">
        <v>-27</v>
      </c>
      <c r="D36">
        <v>-30</v>
      </c>
      <c r="E36">
        <v>30</v>
      </c>
      <c r="F36">
        <v>17</v>
      </c>
      <c r="G36">
        <v>4750</v>
      </c>
      <c r="H36">
        <v>3770</v>
      </c>
      <c r="I36">
        <v>0.27</v>
      </c>
      <c r="J36">
        <v>0.35</v>
      </c>
    </row>
    <row r="37" spans="1:10" ht="15.75" thickBot="1">
      <c r="A37" s="13" t="s">
        <v>186</v>
      </c>
      <c r="B37">
        <v>565</v>
      </c>
      <c r="C37">
        <v>-19</v>
      </c>
      <c r="D37">
        <v>-22</v>
      </c>
      <c r="E37">
        <v>34</v>
      </c>
      <c r="F37">
        <v>20</v>
      </c>
      <c r="G37">
        <v>3820</v>
      </c>
      <c r="H37">
        <v>2900</v>
      </c>
      <c r="I37">
        <v>0.31</v>
      </c>
      <c r="J37">
        <v>0.4</v>
      </c>
    </row>
    <row r="38" spans="1:10" ht="15.75" thickBot="1">
      <c r="A38" s="13" t="s">
        <v>101</v>
      </c>
      <c r="B38">
        <v>745</v>
      </c>
      <c r="C38">
        <v>-20</v>
      </c>
      <c r="D38">
        <v>-23</v>
      </c>
      <c r="E38">
        <v>34</v>
      </c>
      <c r="F38">
        <v>20</v>
      </c>
      <c r="G38">
        <v>4100</v>
      </c>
      <c r="H38">
        <v>3160</v>
      </c>
      <c r="I38">
        <v>0.31</v>
      </c>
      <c r="J38">
        <v>0.4</v>
      </c>
    </row>
    <row r="39" spans="1:10" ht="15.75" thickBot="1">
      <c r="A39" s="13" t="s">
        <v>103</v>
      </c>
      <c r="B39">
        <v>40</v>
      </c>
      <c r="C39">
        <v>-13</v>
      </c>
      <c r="D39">
        <v>-15</v>
      </c>
      <c r="E39">
        <v>31</v>
      </c>
      <c r="F39">
        <v>20</v>
      </c>
      <c r="G39">
        <v>3000</v>
      </c>
      <c r="H39">
        <v>2130</v>
      </c>
      <c r="I39">
        <v>0.48</v>
      </c>
      <c r="J39">
        <v>0.63</v>
      </c>
    </row>
    <row r="40" spans="1:10" ht="15.75" thickBot="1">
      <c r="A40" s="13" t="s">
        <v>187</v>
      </c>
      <c r="B40">
        <v>20</v>
      </c>
      <c r="C40">
        <v>-1</v>
      </c>
      <c r="D40">
        <v>-3</v>
      </c>
      <c r="E40">
        <v>22</v>
      </c>
      <c r="F40">
        <v>17</v>
      </c>
      <c r="G40">
        <v>2900</v>
      </c>
      <c r="H40">
        <v>1900</v>
      </c>
      <c r="I40">
        <v>0.43</v>
      </c>
      <c r="J40">
        <v>0.55000000000000004</v>
      </c>
    </row>
    <row r="41" spans="1:10" ht="15.75" thickBot="1">
      <c r="A41" s="13" t="s">
        <v>105</v>
      </c>
      <c r="B41">
        <v>355</v>
      </c>
      <c r="C41">
        <v>-23</v>
      </c>
      <c r="D41">
        <v>-25</v>
      </c>
      <c r="E41">
        <v>34</v>
      </c>
      <c r="F41">
        <v>20</v>
      </c>
      <c r="G41">
        <v>3450</v>
      </c>
      <c r="H41">
        <v>2670</v>
      </c>
      <c r="I41">
        <v>0.31</v>
      </c>
      <c r="J41">
        <v>0.4</v>
      </c>
    </row>
    <row r="42" spans="1:10" ht="15.75" thickBot="1">
      <c r="A42" s="13" t="s">
        <v>106</v>
      </c>
      <c r="B42">
        <v>545</v>
      </c>
      <c r="C42">
        <v>-17</v>
      </c>
      <c r="D42">
        <v>-20</v>
      </c>
      <c r="E42">
        <v>30</v>
      </c>
      <c r="F42">
        <v>19</v>
      </c>
      <c r="G42">
        <v>3830</v>
      </c>
      <c r="H42">
        <v>2910</v>
      </c>
      <c r="I42">
        <v>0.24</v>
      </c>
      <c r="J42">
        <v>0.31</v>
      </c>
    </row>
    <row r="43" spans="1:10" ht="15.75" thickBot="1">
      <c r="A43" s="13" t="s">
        <v>107</v>
      </c>
      <c r="B43">
        <v>350</v>
      </c>
      <c r="C43">
        <v>-17</v>
      </c>
      <c r="D43">
        <v>-20</v>
      </c>
      <c r="E43">
        <v>33</v>
      </c>
      <c r="F43">
        <v>20</v>
      </c>
      <c r="G43">
        <v>3400</v>
      </c>
      <c r="H43">
        <v>2510</v>
      </c>
      <c r="I43">
        <v>0.31</v>
      </c>
      <c r="J43">
        <v>0.4</v>
      </c>
    </row>
    <row r="44" spans="1:10" ht="15.75" thickBot="1">
      <c r="A44" s="13" t="s">
        <v>108</v>
      </c>
      <c r="B44">
        <v>1090</v>
      </c>
      <c r="C44">
        <v>-25</v>
      </c>
      <c r="D44">
        <v>-27</v>
      </c>
      <c r="E44">
        <v>31</v>
      </c>
      <c r="F44">
        <v>18</v>
      </c>
      <c r="G44">
        <v>4650</v>
      </c>
      <c r="H44">
        <v>3680</v>
      </c>
      <c r="I44">
        <v>0.25</v>
      </c>
      <c r="J44">
        <v>0.33</v>
      </c>
    </row>
    <row r="45" spans="1:10" ht="15.75" thickBot="1">
      <c r="A45" s="13" t="s">
        <v>188</v>
      </c>
      <c r="B45">
        <v>15</v>
      </c>
      <c r="C45">
        <v>-16</v>
      </c>
      <c r="D45">
        <v>-18</v>
      </c>
      <c r="E45">
        <v>25</v>
      </c>
      <c r="F45">
        <v>16</v>
      </c>
      <c r="G45">
        <v>3750</v>
      </c>
      <c r="H45">
        <v>2830</v>
      </c>
      <c r="I45">
        <v>0.37</v>
      </c>
      <c r="J45">
        <v>0.48</v>
      </c>
    </row>
    <row r="46" spans="1:10" ht="15.75" thickBot="1">
      <c r="A46" s="13" t="s">
        <v>188</v>
      </c>
      <c r="B46">
        <v>130</v>
      </c>
      <c r="C46">
        <v>-16</v>
      </c>
      <c r="D46">
        <v>-18</v>
      </c>
      <c r="E46">
        <v>24</v>
      </c>
      <c r="F46">
        <v>16</v>
      </c>
      <c r="G46">
        <v>3900</v>
      </c>
      <c r="H46">
        <v>2980</v>
      </c>
      <c r="I46">
        <v>0.37</v>
      </c>
      <c r="J46">
        <v>0.48</v>
      </c>
    </row>
    <row r="47" spans="1:10" ht="15.75" thickBot="1">
      <c r="A47" s="13" t="s">
        <v>112</v>
      </c>
      <c r="B47">
        <v>80</v>
      </c>
      <c r="C47">
        <v>-7</v>
      </c>
      <c r="D47">
        <v>-9</v>
      </c>
      <c r="E47">
        <v>27</v>
      </c>
      <c r="F47">
        <v>19</v>
      </c>
      <c r="G47">
        <v>3000</v>
      </c>
      <c r="H47">
        <v>2130</v>
      </c>
      <c r="I47">
        <v>0.31</v>
      </c>
      <c r="J47">
        <v>0.4</v>
      </c>
    </row>
    <row r="48" spans="1:10" ht="15.75" thickBot="1">
      <c r="A48" s="13" t="s">
        <v>113</v>
      </c>
      <c r="B48">
        <v>80</v>
      </c>
      <c r="C48">
        <v>-4</v>
      </c>
      <c r="D48">
        <v>-6</v>
      </c>
      <c r="E48">
        <v>27</v>
      </c>
      <c r="F48">
        <v>19</v>
      </c>
      <c r="G48">
        <v>2750</v>
      </c>
      <c r="H48">
        <v>1770</v>
      </c>
      <c r="I48">
        <v>0.31</v>
      </c>
      <c r="J48">
        <v>0.4</v>
      </c>
    </row>
    <row r="49" spans="1:10" ht="15.75" thickBot="1">
      <c r="A49" s="13" t="s">
        <v>115</v>
      </c>
      <c r="B49">
        <v>245</v>
      </c>
      <c r="C49">
        <v>-21</v>
      </c>
      <c r="D49">
        <v>-23</v>
      </c>
      <c r="E49">
        <v>34</v>
      </c>
      <c r="F49">
        <v>20</v>
      </c>
      <c r="G49">
        <v>3400</v>
      </c>
      <c r="H49">
        <v>2610</v>
      </c>
      <c r="I49">
        <v>0.34</v>
      </c>
      <c r="J49">
        <v>0.44</v>
      </c>
    </row>
    <row r="50" spans="1:10" ht="15.75" thickBot="1">
      <c r="A50" s="13" t="s">
        <v>116</v>
      </c>
      <c r="B50">
        <v>325</v>
      </c>
      <c r="C50">
        <v>-17</v>
      </c>
      <c r="D50">
        <v>-20</v>
      </c>
      <c r="E50">
        <v>35</v>
      </c>
      <c r="F50">
        <v>20</v>
      </c>
      <c r="G50">
        <v>3300</v>
      </c>
      <c r="H50">
        <v>2410</v>
      </c>
      <c r="I50">
        <v>0.33</v>
      </c>
      <c r="J50">
        <v>0.43</v>
      </c>
    </row>
    <row r="51" spans="1:10" ht="15.75" thickBot="1">
      <c r="A51" s="13" t="s">
        <v>117</v>
      </c>
      <c r="B51">
        <v>765</v>
      </c>
      <c r="C51">
        <v>-34</v>
      </c>
      <c r="D51">
        <v>-38</v>
      </c>
      <c r="E51">
        <v>27</v>
      </c>
      <c r="F51">
        <v>17</v>
      </c>
      <c r="G51">
        <v>5550</v>
      </c>
      <c r="H51">
        <v>4530</v>
      </c>
      <c r="I51">
        <v>0.25</v>
      </c>
      <c r="J51">
        <v>0.32</v>
      </c>
    </row>
    <row r="52" spans="1:10" ht="15.75" thickBot="1">
      <c r="A52" s="13" t="s">
        <v>118</v>
      </c>
      <c r="B52">
        <v>10</v>
      </c>
      <c r="C52">
        <v>-5</v>
      </c>
      <c r="D52">
        <v>-7</v>
      </c>
      <c r="E52">
        <v>17</v>
      </c>
      <c r="F52">
        <v>15</v>
      </c>
      <c r="G52">
        <v>3700</v>
      </c>
      <c r="H52">
        <v>2600</v>
      </c>
      <c r="I52">
        <v>0.48</v>
      </c>
      <c r="J52">
        <v>0.61</v>
      </c>
    </row>
    <row r="53" spans="1:10" ht="15.75" thickBot="1">
      <c r="A53" s="13" t="s">
        <v>119</v>
      </c>
      <c r="B53">
        <v>730</v>
      </c>
      <c r="C53">
        <v>-29</v>
      </c>
      <c r="D53">
        <v>-32</v>
      </c>
      <c r="E53">
        <v>29</v>
      </c>
      <c r="F53">
        <v>18</v>
      </c>
      <c r="G53">
        <v>4980</v>
      </c>
      <c r="H53">
        <v>3990</v>
      </c>
      <c r="I53">
        <v>0.27</v>
      </c>
      <c r="J53">
        <v>0.35</v>
      </c>
    </row>
    <row r="54" spans="1:10" ht="15.75" thickBot="1">
      <c r="A54" s="13" t="s">
        <v>189</v>
      </c>
      <c r="B54">
        <v>695</v>
      </c>
      <c r="C54">
        <v>-35</v>
      </c>
      <c r="D54">
        <v>-37</v>
      </c>
      <c r="E54">
        <v>27</v>
      </c>
      <c r="F54">
        <v>17</v>
      </c>
      <c r="G54">
        <v>5450</v>
      </c>
      <c r="H54">
        <v>4430</v>
      </c>
      <c r="I54">
        <v>0.25</v>
      </c>
      <c r="J54">
        <v>0.32</v>
      </c>
    </row>
    <row r="55" spans="1:10" ht="15.75" thickBot="1">
      <c r="A55" s="13" t="s">
        <v>121</v>
      </c>
      <c r="B55">
        <v>570</v>
      </c>
      <c r="C55">
        <v>-24</v>
      </c>
      <c r="D55">
        <v>-27</v>
      </c>
      <c r="E55">
        <v>34</v>
      </c>
      <c r="F55">
        <v>20</v>
      </c>
      <c r="G55">
        <v>3900</v>
      </c>
      <c r="H55">
        <v>2980</v>
      </c>
      <c r="I55">
        <v>0.34</v>
      </c>
      <c r="J55">
        <v>0.44</v>
      </c>
    </row>
    <row r="56" spans="1:10" ht="15.75" thickBot="1">
      <c r="A56" s="13" t="s">
        <v>190</v>
      </c>
      <c r="B56">
        <v>45</v>
      </c>
      <c r="C56">
        <v>-9</v>
      </c>
      <c r="D56">
        <v>-11</v>
      </c>
      <c r="E56">
        <v>30</v>
      </c>
      <c r="F56">
        <v>20</v>
      </c>
      <c r="G56">
        <v>2850</v>
      </c>
      <c r="H56">
        <v>1990</v>
      </c>
      <c r="I56">
        <v>0.33</v>
      </c>
      <c r="J56">
        <v>0.43</v>
      </c>
    </row>
    <row r="57" spans="1:10" ht="15.75" thickBot="1">
      <c r="A57" s="13" t="s">
        <v>123</v>
      </c>
      <c r="B57">
        <v>615</v>
      </c>
      <c r="C57">
        <v>-16</v>
      </c>
      <c r="D57">
        <v>-18</v>
      </c>
      <c r="E57">
        <v>32</v>
      </c>
      <c r="F57">
        <v>20</v>
      </c>
      <c r="G57">
        <v>3600</v>
      </c>
      <c r="H57">
        <v>2690</v>
      </c>
      <c r="I57">
        <v>0.27</v>
      </c>
      <c r="J57">
        <v>0.35</v>
      </c>
    </row>
    <row r="58" spans="1:10" ht="15.75" thickBot="1">
      <c r="A58" s="13" t="s">
        <v>124</v>
      </c>
      <c r="B58">
        <v>445</v>
      </c>
      <c r="C58">
        <v>-20</v>
      </c>
      <c r="D58">
        <v>-22</v>
      </c>
      <c r="E58">
        <v>31</v>
      </c>
      <c r="F58">
        <v>20</v>
      </c>
      <c r="G58">
        <v>3560</v>
      </c>
      <c r="H58">
        <v>2660</v>
      </c>
      <c r="I58">
        <v>0.25</v>
      </c>
      <c r="J58">
        <v>0.33</v>
      </c>
    </row>
    <row r="59" spans="1:10" ht="15.75" thickBot="1">
      <c r="A59" s="13" t="s">
        <v>125</v>
      </c>
      <c r="B59">
        <v>15</v>
      </c>
      <c r="C59">
        <v>-6</v>
      </c>
      <c r="D59">
        <v>-8</v>
      </c>
      <c r="E59">
        <v>27</v>
      </c>
      <c r="F59">
        <v>19</v>
      </c>
      <c r="G59">
        <v>3000</v>
      </c>
      <c r="H59">
        <v>2130</v>
      </c>
      <c r="I59">
        <v>0.39</v>
      </c>
      <c r="J59">
        <v>0.5</v>
      </c>
    </row>
    <row r="60" spans="1:10" ht="15.75" thickBot="1">
      <c r="A60" s="13" t="s">
        <v>126</v>
      </c>
      <c r="B60">
        <v>600</v>
      </c>
      <c r="C60">
        <v>-18</v>
      </c>
      <c r="D60">
        <v>-20</v>
      </c>
      <c r="E60">
        <v>31</v>
      </c>
      <c r="F60">
        <v>20</v>
      </c>
      <c r="G60">
        <v>3500</v>
      </c>
      <c r="H60">
        <v>2600</v>
      </c>
      <c r="I60">
        <v>0.25</v>
      </c>
      <c r="J60">
        <v>0.33</v>
      </c>
    </row>
    <row r="61" spans="1:10" ht="15.75" thickBot="1">
      <c r="A61" s="13" t="s">
        <v>191</v>
      </c>
      <c r="B61">
        <v>10</v>
      </c>
      <c r="C61">
        <v>-10</v>
      </c>
      <c r="D61">
        <v>-12</v>
      </c>
      <c r="E61">
        <v>23</v>
      </c>
      <c r="F61">
        <v>17</v>
      </c>
      <c r="G61">
        <v>3400</v>
      </c>
      <c r="H61">
        <v>2510</v>
      </c>
      <c r="I61">
        <v>0.46</v>
      </c>
      <c r="J61">
        <v>0.59</v>
      </c>
    </row>
    <row r="62" spans="1:10" ht="15.75" thickBot="1">
      <c r="A62" s="13" t="s">
        <v>130</v>
      </c>
      <c r="B62">
        <v>285</v>
      </c>
      <c r="C62">
        <v>-14</v>
      </c>
      <c r="D62">
        <v>-17</v>
      </c>
      <c r="E62">
        <v>35</v>
      </c>
      <c r="F62">
        <v>21</v>
      </c>
      <c r="G62">
        <v>3100</v>
      </c>
      <c r="H62">
        <v>2220</v>
      </c>
      <c r="I62">
        <v>0.31</v>
      </c>
      <c r="J62">
        <v>0.4</v>
      </c>
    </row>
    <row r="63" spans="1:10" ht="15.75" thickBot="1">
      <c r="A63" s="13" t="s">
        <v>131</v>
      </c>
      <c r="B63">
        <v>40</v>
      </c>
      <c r="C63">
        <v>-6</v>
      </c>
      <c r="D63">
        <v>-8</v>
      </c>
      <c r="E63">
        <v>26</v>
      </c>
      <c r="F63">
        <v>19</v>
      </c>
      <c r="G63">
        <v>3200</v>
      </c>
      <c r="H63">
        <v>2320</v>
      </c>
      <c r="I63">
        <v>0.39</v>
      </c>
      <c r="J63">
        <v>0.5</v>
      </c>
    </row>
    <row r="64" spans="1:10" ht="15.75" thickBot="1">
      <c r="A64" s="13" t="s">
        <v>132</v>
      </c>
      <c r="B64">
        <v>350</v>
      </c>
      <c r="C64">
        <v>-15</v>
      </c>
      <c r="D64">
        <v>-17</v>
      </c>
      <c r="E64">
        <v>33</v>
      </c>
      <c r="F64">
        <v>20</v>
      </c>
      <c r="G64">
        <v>3350</v>
      </c>
      <c r="H64">
        <v>2460</v>
      </c>
      <c r="I64">
        <v>0.35</v>
      </c>
      <c r="J64">
        <v>0.45</v>
      </c>
    </row>
    <row r="65" spans="1:10">
      <c r="A65" t="s">
        <v>69</v>
      </c>
      <c r="B65">
        <v>15</v>
      </c>
      <c r="C65">
        <v>-5</v>
      </c>
      <c r="D65">
        <v>-8</v>
      </c>
      <c r="E65">
        <v>31</v>
      </c>
      <c r="F65">
        <v>19</v>
      </c>
      <c r="G65">
        <v>3100</v>
      </c>
      <c r="H65">
        <v>2220</v>
      </c>
      <c r="I65">
        <v>0.25</v>
      </c>
      <c r="J65">
        <v>0.32</v>
      </c>
    </row>
    <row r="66" spans="1:10">
      <c r="A66" t="s">
        <v>192</v>
      </c>
      <c r="B66">
        <v>25</v>
      </c>
      <c r="C66">
        <v>-3</v>
      </c>
      <c r="D66">
        <v>-6</v>
      </c>
      <c r="E66">
        <v>26</v>
      </c>
      <c r="F66">
        <v>17</v>
      </c>
      <c r="G66">
        <v>3010</v>
      </c>
      <c r="H66">
        <v>2000</v>
      </c>
      <c r="I66">
        <v>0.25</v>
      </c>
      <c r="J66">
        <v>0.32</v>
      </c>
    </row>
    <row r="67" spans="1:10">
      <c r="A67" t="s">
        <v>193</v>
      </c>
      <c r="B67">
        <v>5</v>
      </c>
      <c r="C67">
        <v>-5</v>
      </c>
      <c r="D67">
        <v>-7</v>
      </c>
      <c r="E67">
        <v>20</v>
      </c>
      <c r="F67">
        <v>16</v>
      </c>
      <c r="G67">
        <v>3440</v>
      </c>
      <c r="H67">
        <v>2370</v>
      </c>
      <c r="I67">
        <v>0.4</v>
      </c>
      <c r="J67">
        <v>0.52</v>
      </c>
    </row>
    <row r="68" spans="1:10">
      <c r="A68" t="s">
        <v>194</v>
      </c>
      <c r="B68">
        <v>5</v>
      </c>
      <c r="C68">
        <v>-5</v>
      </c>
      <c r="D68">
        <v>-7</v>
      </c>
      <c r="E68">
        <v>22</v>
      </c>
      <c r="F68">
        <v>17</v>
      </c>
      <c r="G68">
        <v>3410</v>
      </c>
      <c r="H68">
        <v>2350</v>
      </c>
      <c r="I68">
        <v>0.4</v>
      </c>
      <c r="J68">
        <v>0.52</v>
      </c>
    </row>
    <row r="69" spans="1:10">
      <c r="A69" t="s">
        <v>195</v>
      </c>
      <c r="B69">
        <v>20</v>
      </c>
      <c r="C69">
        <v>-3</v>
      </c>
      <c r="D69">
        <v>-5</v>
      </c>
      <c r="E69">
        <v>24</v>
      </c>
      <c r="F69">
        <v>17</v>
      </c>
      <c r="G69">
        <v>2900</v>
      </c>
      <c r="H69">
        <v>1900</v>
      </c>
      <c r="I69">
        <v>0.4</v>
      </c>
      <c r="J69">
        <v>0.52</v>
      </c>
    </row>
    <row r="70" spans="1:10" ht="15.75" thickBot="1">
      <c r="A70" s="13" t="s">
        <v>196</v>
      </c>
      <c r="B70">
        <v>10</v>
      </c>
      <c r="C70">
        <v>-7</v>
      </c>
      <c r="D70">
        <v>-9</v>
      </c>
      <c r="E70">
        <v>26</v>
      </c>
      <c r="F70">
        <v>18</v>
      </c>
      <c r="G70">
        <v>3100</v>
      </c>
      <c r="H70">
        <v>2220</v>
      </c>
      <c r="I70">
        <v>0.39</v>
      </c>
      <c r="J70">
        <v>0.51</v>
      </c>
    </row>
    <row r="71" spans="1:10">
      <c r="A71" t="s">
        <v>197</v>
      </c>
      <c r="B71">
        <v>580</v>
      </c>
      <c r="C71">
        <v>-32</v>
      </c>
      <c r="D71">
        <v>-36</v>
      </c>
      <c r="E71">
        <v>28</v>
      </c>
      <c r="F71">
        <v>18</v>
      </c>
      <c r="G71">
        <v>4720</v>
      </c>
      <c r="H71">
        <v>3750</v>
      </c>
      <c r="I71">
        <v>0.28999999999999998</v>
      </c>
      <c r="J71">
        <v>0.37</v>
      </c>
    </row>
    <row r="72" spans="1:10">
      <c r="A72" t="s">
        <v>198</v>
      </c>
      <c r="B72">
        <v>20</v>
      </c>
      <c r="C72">
        <v>-13</v>
      </c>
      <c r="D72">
        <v>-15</v>
      </c>
      <c r="E72">
        <v>19</v>
      </c>
      <c r="F72">
        <v>15</v>
      </c>
      <c r="G72">
        <v>3900</v>
      </c>
      <c r="H72">
        <v>2770</v>
      </c>
      <c r="I72">
        <v>0.42</v>
      </c>
      <c r="J72">
        <v>0.54</v>
      </c>
    </row>
    <row r="73" spans="1:10" ht="15.75" thickBot="1">
      <c r="A73" s="13" t="s">
        <v>141</v>
      </c>
      <c r="B73">
        <v>655</v>
      </c>
      <c r="C73">
        <v>-24</v>
      </c>
      <c r="D73">
        <v>-29</v>
      </c>
      <c r="E73">
        <v>33</v>
      </c>
      <c r="F73">
        <v>19</v>
      </c>
      <c r="G73">
        <v>4250</v>
      </c>
      <c r="H73">
        <v>3300</v>
      </c>
      <c r="I73">
        <v>0.28000000000000003</v>
      </c>
      <c r="J73">
        <v>0.36</v>
      </c>
    </row>
    <row r="74" spans="1:10" ht="15.75" thickBot="1">
      <c r="A74" s="13" t="s">
        <v>199</v>
      </c>
      <c r="B74">
        <v>10</v>
      </c>
      <c r="C74">
        <v>-7</v>
      </c>
      <c r="D74">
        <v>-9</v>
      </c>
      <c r="E74">
        <v>27</v>
      </c>
      <c r="F74">
        <v>19</v>
      </c>
      <c r="G74">
        <v>3200</v>
      </c>
      <c r="H74">
        <v>2320</v>
      </c>
      <c r="I74">
        <v>0.41</v>
      </c>
      <c r="J74">
        <v>0.53</v>
      </c>
    </row>
    <row r="75" spans="1:10" ht="15.75" thickBot="1">
      <c r="A75" s="13" t="s">
        <v>200</v>
      </c>
      <c r="B75">
        <v>35</v>
      </c>
      <c r="C75">
        <v>-6</v>
      </c>
      <c r="D75">
        <v>-8</v>
      </c>
      <c r="E75">
        <v>21</v>
      </c>
      <c r="F75">
        <v>16</v>
      </c>
      <c r="G75">
        <v>3520</v>
      </c>
      <c r="H75">
        <v>2440</v>
      </c>
      <c r="I75">
        <v>0.48</v>
      </c>
      <c r="J75">
        <v>0.61</v>
      </c>
    </row>
    <row r="76" spans="1:10" ht="15.75" thickBot="1">
      <c r="A76" s="13" t="s">
        <v>144</v>
      </c>
      <c r="B76">
        <v>475</v>
      </c>
      <c r="C76">
        <v>-31</v>
      </c>
      <c r="D76">
        <v>-33</v>
      </c>
      <c r="E76">
        <v>30</v>
      </c>
      <c r="F76">
        <v>17</v>
      </c>
      <c r="G76">
        <v>4650</v>
      </c>
      <c r="H76">
        <v>3680</v>
      </c>
      <c r="I76">
        <v>0.24</v>
      </c>
      <c r="J76">
        <v>0.31</v>
      </c>
    </row>
    <row r="77" spans="1:10" ht="15.75" thickBot="1">
      <c r="A77" s="13" t="s">
        <v>145</v>
      </c>
      <c r="B77">
        <v>440</v>
      </c>
      <c r="C77">
        <v>-20</v>
      </c>
      <c r="D77">
        <v>-23</v>
      </c>
      <c r="E77">
        <v>31</v>
      </c>
      <c r="F77">
        <v>19</v>
      </c>
      <c r="G77">
        <v>4000</v>
      </c>
      <c r="H77">
        <v>3070</v>
      </c>
      <c r="I77">
        <v>0.25</v>
      </c>
      <c r="J77">
        <v>0.32</v>
      </c>
    </row>
    <row r="78" spans="1:10" ht="15.75" thickBot="1">
      <c r="A78" s="13" t="s">
        <v>201</v>
      </c>
      <c r="B78">
        <v>425</v>
      </c>
      <c r="C78">
        <v>-19</v>
      </c>
      <c r="D78">
        <v>-24</v>
      </c>
      <c r="E78">
        <v>33</v>
      </c>
      <c r="F78">
        <v>21</v>
      </c>
      <c r="G78">
        <v>3650</v>
      </c>
      <c r="H78">
        <v>2740</v>
      </c>
      <c r="I78">
        <v>0.3</v>
      </c>
      <c r="J78">
        <v>0.39</v>
      </c>
    </row>
    <row r="79" spans="1:10" ht="15.75" thickBot="1">
      <c r="A79" s="13" t="s">
        <v>148</v>
      </c>
      <c r="B79">
        <v>5</v>
      </c>
      <c r="C79">
        <v>-4</v>
      </c>
      <c r="D79">
        <v>-6</v>
      </c>
      <c r="E79">
        <v>18</v>
      </c>
      <c r="F79">
        <v>15</v>
      </c>
      <c r="G79">
        <v>3450</v>
      </c>
      <c r="H79">
        <v>2380</v>
      </c>
      <c r="I79">
        <v>0.6</v>
      </c>
      <c r="J79">
        <v>0.78</v>
      </c>
    </row>
    <row r="80" spans="1:10" ht="15.75" thickBot="1">
      <c r="A80" s="13" t="s">
        <v>149</v>
      </c>
      <c r="B80">
        <v>25</v>
      </c>
      <c r="C80">
        <v>-6</v>
      </c>
      <c r="D80">
        <v>-8</v>
      </c>
      <c r="E80">
        <v>27</v>
      </c>
      <c r="F80">
        <v>20</v>
      </c>
      <c r="G80">
        <v>2680</v>
      </c>
      <c r="H80">
        <v>1830</v>
      </c>
      <c r="I80">
        <v>0.37</v>
      </c>
      <c r="J80">
        <v>0.48</v>
      </c>
    </row>
    <row r="81" spans="1:10" ht="15.75" thickBot="1">
      <c r="A81" s="13" t="s">
        <v>150</v>
      </c>
      <c r="B81">
        <v>10</v>
      </c>
      <c r="C81">
        <v>-4</v>
      </c>
      <c r="D81">
        <v>-6</v>
      </c>
      <c r="E81">
        <v>26</v>
      </c>
      <c r="F81">
        <v>18</v>
      </c>
      <c r="G81">
        <v>2850</v>
      </c>
      <c r="H81">
        <v>1860</v>
      </c>
      <c r="I81">
        <v>0.33</v>
      </c>
      <c r="J81">
        <v>0.42</v>
      </c>
    </row>
    <row r="82" spans="1:10" ht="15.75" thickBot="1">
      <c r="A82" s="13" t="s">
        <v>202</v>
      </c>
      <c r="B82">
        <v>660</v>
      </c>
      <c r="C82">
        <v>-45</v>
      </c>
      <c r="D82">
        <v>-47</v>
      </c>
      <c r="E82">
        <v>26</v>
      </c>
      <c r="F82">
        <v>17</v>
      </c>
      <c r="G82">
        <v>7100</v>
      </c>
      <c r="H82">
        <v>5980</v>
      </c>
      <c r="I82">
        <v>0.23</v>
      </c>
      <c r="J82">
        <v>0.3</v>
      </c>
    </row>
    <row r="83" spans="1:10" ht="15.75" thickBot="1">
      <c r="A83" s="13" t="s">
        <v>152</v>
      </c>
      <c r="B83">
        <v>500</v>
      </c>
      <c r="C83">
        <v>-29</v>
      </c>
      <c r="D83">
        <v>-31</v>
      </c>
      <c r="E83">
        <v>26</v>
      </c>
      <c r="F83">
        <v>17</v>
      </c>
      <c r="G83">
        <v>5040</v>
      </c>
      <c r="H83">
        <v>4050</v>
      </c>
      <c r="I83">
        <v>0.31</v>
      </c>
      <c r="J83">
        <v>0.4</v>
      </c>
    </row>
    <row r="84" spans="1:10" ht="15.75" thickBot="1">
      <c r="A84" s="13" t="s">
        <v>153</v>
      </c>
      <c r="B84">
        <v>20</v>
      </c>
      <c r="C84">
        <v>-1</v>
      </c>
      <c r="D84">
        <v>-3</v>
      </c>
      <c r="E84">
        <v>21</v>
      </c>
      <c r="F84">
        <v>16</v>
      </c>
      <c r="G84">
        <v>2900</v>
      </c>
      <c r="H84">
        <v>1900</v>
      </c>
      <c r="I84">
        <v>0.37</v>
      </c>
      <c r="J84">
        <v>0.48</v>
      </c>
    </row>
    <row r="85" spans="1:10" ht="15.75" thickBot="1">
      <c r="A85" s="13" t="s">
        <v>154</v>
      </c>
      <c r="B85">
        <v>5</v>
      </c>
      <c r="C85">
        <v>-9</v>
      </c>
      <c r="D85">
        <v>-11</v>
      </c>
      <c r="E85">
        <v>29</v>
      </c>
      <c r="F85">
        <v>20</v>
      </c>
      <c r="G85">
        <v>2950</v>
      </c>
      <c r="H85">
        <v>2080</v>
      </c>
      <c r="I85">
        <v>0.39</v>
      </c>
      <c r="J85">
        <v>0.5</v>
      </c>
    </row>
    <row r="86" spans="1:10" ht="15.75" thickBot="1">
      <c r="A86" s="13" t="s">
        <v>155</v>
      </c>
      <c r="B86">
        <v>10</v>
      </c>
      <c r="C86">
        <v>-17</v>
      </c>
      <c r="D86">
        <v>-20</v>
      </c>
      <c r="E86">
        <v>25</v>
      </c>
      <c r="F86">
        <v>16</v>
      </c>
      <c r="G86">
        <v>4350</v>
      </c>
      <c r="H86">
        <v>3400</v>
      </c>
      <c r="I86">
        <v>0.28000000000000003</v>
      </c>
      <c r="J86">
        <v>0.36</v>
      </c>
    </row>
    <row r="87" spans="1:10" ht="15.75" thickBot="1">
      <c r="A87" s="13" t="s">
        <v>157</v>
      </c>
      <c r="B87">
        <v>25</v>
      </c>
      <c r="C87">
        <v>-4</v>
      </c>
      <c r="D87">
        <v>-6</v>
      </c>
      <c r="E87">
        <v>26</v>
      </c>
      <c r="F87">
        <v>18</v>
      </c>
      <c r="G87">
        <v>3150</v>
      </c>
      <c r="H87">
        <v>2120</v>
      </c>
      <c r="I87">
        <v>0.26</v>
      </c>
      <c r="J87">
        <v>0.34</v>
      </c>
    </row>
    <row r="88" spans="1:10" ht="15.75" thickBot="1">
      <c r="A88" s="13" t="s">
        <v>158</v>
      </c>
      <c r="B88">
        <v>515</v>
      </c>
      <c r="C88">
        <v>-35</v>
      </c>
      <c r="D88">
        <v>-37</v>
      </c>
      <c r="E88">
        <v>26</v>
      </c>
      <c r="F88">
        <v>18</v>
      </c>
      <c r="G88">
        <v>5720</v>
      </c>
      <c r="H88">
        <v>4690</v>
      </c>
      <c r="I88">
        <v>0.31</v>
      </c>
      <c r="J88">
        <v>0.4</v>
      </c>
    </row>
    <row r="89" spans="1:10" ht="15.75" thickBot="1">
      <c r="A89" s="13" t="s">
        <v>159</v>
      </c>
      <c r="B89">
        <v>60</v>
      </c>
      <c r="C89">
        <v>-19</v>
      </c>
      <c r="D89">
        <v>-21</v>
      </c>
      <c r="E89">
        <v>27</v>
      </c>
      <c r="F89">
        <v>17</v>
      </c>
      <c r="G89">
        <v>4150</v>
      </c>
      <c r="H89">
        <v>3210</v>
      </c>
      <c r="I89">
        <v>0.28000000000000003</v>
      </c>
      <c r="J89">
        <v>0.36</v>
      </c>
    </row>
    <row r="90" spans="1:10" ht="15.75" thickBot="1">
      <c r="A90" s="13" t="s">
        <v>160</v>
      </c>
      <c r="B90">
        <v>10</v>
      </c>
      <c r="C90">
        <v>-2</v>
      </c>
      <c r="D90">
        <v>-4</v>
      </c>
      <c r="E90">
        <v>20</v>
      </c>
      <c r="F90">
        <v>16</v>
      </c>
      <c r="G90">
        <v>3150</v>
      </c>
      <c r="H90">
        <v>2120</v>
      </c>
      <c r="I90">
        <v>0.53</v>
      </c>
      <c r="J90">
        <v>0.68</v>
      </c>
    </row>
    <row r="91" spans="1:10" ht="15.75" thickBot="1">
      <c r="A91" s="13" t="s">
        <v>161</v>
      </c>
      <c r="B91">
        <v>440</v>
      </c>
      <c r="C91">
        <v>-14</v>
      </c>
      <c r="D91">
        <v>-17</v>
      </c>
      <c r="E91">
        <v>33</v>
      </c>
      <c r="F91">
        <v>20</v>
      </c>
      <c r="G91">
        <v>3600</v>
      </c>
      <c r="H91">
        <v>2690</v>
      </c>
      <c r="I91">
        <v>0.27</v>
      </c>
      <c r="J91">
        <v>0.35</v>
      </c>
    </row>
    <row r="92" spans="1:10" ht="15.75" thickBot="1">
      <c r="A92" s="13" t="s">
        <v>162</v>
      </c>
      <c r="B92">
        <v>5</v>
      </c>
      <c r="C92">
        <v>-2</v>
      </c>
      <c r="D92">
        <v>-4</v>
      </c>
      <c r="E92">
        <v>18</v>
      </c>
      <c r="F92">
        <v>16</v>
      </c>
      <c r="G92">
        <v>3120</v>
      </c>
      <c r="H92">
        <v>2100</v>
      </c>
      <c r="I92">
        <v>0.53</v>
      </c>
      <c r="J92">
        <v>0.68</v>
      </c>
    </row>
    <row r="93" spans="1:10" ht="15.75" thickBot="1">
      <c r="A93" s="13" t="s">
        <v>205</v>
      </c>
      <c r="B93">
        <v>330</v>
      </c>
      <c r="C93">
        <v>-7</v>
      </c>
      <c r="D93">
        <v>-9</v>
      </c>
      <c r="E93">
        <v>25</v>
      </c>
      <c r="F93">
        <v>17</v>
      </c>
      <c r="G93">
        <v>3100</v>
      </c>
      <c r="H93">
        <v>2220</v>
      </c>
      <c r="I93">
        <v>0.36</v>
      </c>
      <c r="J93">
        <v>0.47</v>
      </c>
    </row>
    <row r="94" spans="1:10" ht="15.75" thickBot="1">
      <c r="A94" s="13" t="s">
        <v>83</v>
      </c>
      <c r="B94">
        <v>10</v>
      </c>
      <c r="C94">
        <v>-8</v>
      </c>
      <c r="D94">
        <v>-10</v>
      </c>
      <c r="E94">
        <v>29</v>
      </c>
      <c r="F94">
        <v>20</v>
      </c>
      <c r="G94">
        <v>2700</v>
      </c>
      <c r="H94">
        <v>1850</v>
      </c>
      <c r="I94">
        <v>0.34</v>
      </c>
      <c r="J94">
        <v>0.44</v>
      </c>
    </row>
    <row r="95" spans="1:10" ht="15.75" thickBot="1">
      <c r="A95" s="13" t="s">
        <v>102</v>
      </c>
      <c r="B95">
        <v>10</v>
      </c>
      <c r="C95">
        <v>-9</v>
      </c>
      <c r="D95">
        <v>-11</v>
      </c>
      <c r="E95">
        <v>30</v>
      </c>
      <c r="F95">
        <v>20</v>
      </c>
      <c r="G95">
        <v>2840</v>
      </c>
      <c r="H95">
        <v>1980</v>
      </c>
      <c r="I95">
        <v>0.34</v>
      </c>
      <c r="J95">
        <v>0.44</v>
      </c>
    </row>
    <row r="96" spans="1:10" ht="15.75" thickBot="1">
      <c r="A96" s="13" t="s">
        <v>111</v>
      </c>
      <c r="B96">
        <v>3</v>
      </c>
      <c r="C96">
        <v>-6</v>
      </c>
      <c r="D96">
        <v>-8</v>
      </c>
      <c r="E96">
        <v>27</v>
      </c>
      <c r="F96">
        <v>19</v>
      </c>
      <c r="G96">
        <v>2600</v>
      </c>
      <c r="H96">
        <v>1750</v>
      </c>
      <c r="I96">
        <v>0.36</v>
      </c>
      <c r="J96">
        <v>0.46</v>
      </c>
    </row>
    <row r="97" spans="1:10" ht="15.75" thickBot="1">
      <c r="A97" s="13" t="s">
        <v>114</v>
      </c>
      <c r="B97">
        <v>15</v>
      </c>
      <c r="C97">
        <v>-8</v>
      </c>
      <c r="D97">
        <v>-10</v>
      </c>
      <c r="E97">
        <v>29</v>
      </c>
      <c r="F97">
        <v>20</v>
      </c>
      <c r="G97">
        <v>2700</v>
      </c>
      <c r="H97">
        <v>1850</v>
      </c>
      <c r="I97">
        <v>0.34</v>
      </c>
      <c r="J97">
        <v>0.44</v>
      </c>
    </row>
    <row r="98" spans="1:10" ht="15.75" thickBot="1">
      <c r="A98" s="13" t="s">
        <v>207</v>
      </c>
      <c r="B98">
        <v>10</v>
      </c>
      <c r="C98">
        <v>-8</v>
      </c>
      <c r="D98">
        <v>-10</v>
      </c>
      <c r="E98">
        <v>29</v>
      </c>
      <c r="F98">
        <v>19</v>
      </c>
      <c r="G98">
        <v>2800</v>
      </c>
      <c r="H98">
        <v>1940</v>
      </c>
      <c r="I98">
        <v>0.34</v>
      </c>
      <c r="J98">
        <v>0.44</v>
      </c>
    </row>
    <row r="99" spans="1:10" ht="15.75" thickBot="1">
      <c r="A99" s="13" t="s">
        <v>206</v>
      </c>
      <c r="B99">
        <v>135</v>
      </c>
      <c r="C99">
        <v>-7</v>
      </c>
      <c r="D99">
        <v>-9</v>
      </c>
      <c r="E99">
        <v>26</v>
      </c>
      <c r="F99">
        <v>19</v>
      </c>
      <c r="G99">
        <v>2910</v>
      </c>
      <c r="H99">
        <v>2050</v>
      </c>
      <c r="I99">
        <v>0.35</v>
      </c>
      <c r="J99">
        <v>0.45</v>
      </c>
    </row>
    <row r="100" spans="1:10" ht="15.75" thickBot="1">
      <c r="A100" s="13" t="s">
        <v>146</v>
      </c>
      <c r="B100">
        <v>5</v>
      </c>
      <c r="C100">
        <v>-7</v>
      </c>
      <c r="D100">
        <v>-9</v>
      </c>
      <c r="E100">
        <v>27</v>
      </c>
      <c r="F100">
        <v>19</v>
      </c>
      <c r="G100">
        <v>2800</v>
      </c>
      <c r="H100">
        <v>1940</v>
      </c>
      <c r="I100">
        <v>0.35</v>
      </c>
      <c r="J100">
        <v>0.45</v>
      </c>
    </row>
    <row r="101" spans="1:10" ht="15.75" thickBot="1">
      <c r="A101" s="13" t="s">
        <v>208</v>
      </c>
      <c r="B101">
        <v>90</v>
      </c>
      <c r="C101">
        <v>-8</v>
      </c>
      <c r="D101">
        <v>-10</v>
      </c>
      <c r="E101">
        <v>29</v>
      </c>
      <c r="F101">
        <v>20</v>
      </c>
      <c r="G101">
        <v>2750</v>
      </c>
      <c r="H101">
        <v>1900</v>
      </c>
      <c r="I101">
        <v>0.34</v>
      </c>
      <c r="J101">
        <v>0.44</v>
      </c>
    </row>
    <row r="102" spans="1:10" ht="15.75" thickBot="1">
      <c r="A102" s="13" t="s">
        <v>163</v>
      </c>
      <c r="B102">
        <v>40</v>
      </c>
      <c r="C102">
        <v>-7</v>
      </c>
      <c r="D102">
        <v>-9</v>
      </c>
      <c r="E102">
        <v>28</v>
      </c>
      <c r="F102">
        <v>20</v>
      </c>
      <c r="G102">
        <v>2825</v>
      </c>
      <c r="H102">
        <v>1970</v>
      </c>
      <c r="I102">
        <v>0.35</v>
      </c>
      <c r="J102">
        <v>0.45</v>
      </c>
    </row>
    <row r="103" spans="1:10" ht="15.75" thickBot="1">
      <c r="A103" s="13" t="s">
        <v>164</v>
      </c>
      <c r="B103">
        <v>120</v>
      </c>
      <c r="C103">
        <v>-6</v>
      </c>
      <c r="D103">
        <v>-8</v>
      </c>
      <c r="E103">
        <v>28</v>
      </c>
      <c r="F103">
        <v>20</v>
      </c>
      <c r="G103">
        <v>2925</v>
      </c>
      <c r="H103">
        <v>2060</v>
      </c>
      <c r="I103">
        <v>0.35</v>
      </c>
      <c r="J103">
        <v>0.45</v>
      </c>
    </row>
    <row r="104" spans="1:10" ht="15.75" thickBot="1">
      <c r="A104" s="13" t="s">
        <v>209</v>
      </c>
      <c r="B104">
        <v>45</v>
      </c>
      <c r="C104">
        <v>-7</v>
      </c>
      <c r="D104">
        <v>-9</v>
      </c>
      <c r="E104">
        <v>28</v>
      </c>
      <c r="F104">
        <v>19</v>
      </c>
      <c r="G104">
        <v>2950</v>
      </c>
      <c r="H104">
        <v>2080</v>
      </c>
      <c r="I104">
        <v>0.37</v>
      </c>
      <c r="J104">
        <v>0.48</v>
      </c>
    </row>
    <row r="105" spans="1:10" ht="15.75" thickBot="1">
      <c r="A105" s="13" t="s">
        <v>165</v>
      </c>
      <c r="B105">
        <v>405</v>
      </c>
      <c r="C105">
        <v>-20</v>
      </c>
      <c r="D105">
        <v>-23</v>
      </c>
      <c r="E105">
        <v>33</v>
      </c>
      <c r="F105">
        <v>20</v>
      </c>
      <c r="G105">
        <v>3600</v>
      </c>
      <c r="H105">
        <v>2690</v>
      </c>
      <c r="I105">
        <v>0.31</v>
      </c>
      <c r="J105">
        <v>0.4</v>
      </c>
    </row>
    <row r="106" spans="1:10" ht="15.75" thickBot="1">
      <c r="A106" s="13" t="s">
        <v>210</v>
      </c>
      <c r="B106">
        <v>65</v>
      </c>
      <c r="C106">
        <v>-4</v>
      </c>
      <c r="D106">
        <v>-6</v>
      </c>
      <c r="E106">
        <v>24</v>
      </c>
      <c r="F106">
        <v>17</v>
      </c>
      <c r="G106">
        <v>2700</v>
      </c>
      <c r="H106">
        <v>1690</v>
      </c>
      <c r="I106">
        <v>0.44</v>
      </c>
      <c r="J106">
        <v>0.56999999999999995</v>
      </c>
    </row>
    <row r="107" spans="1:10" ht="15.75" thickBot="1">
      <c r="A107" s="13" t="s">
        <v>211</v>
      </c>
      <c r="B107">
        <v>125</v>
      </c>
      <c r="C107">
        <v>-6</v>
      </c>
      <c r="D107">
        <v>-8</v>
      </c>
      <c r="E107">
        <v>24</v>
      </c>
      <c r="F107">
        <v>16</v>
      </c>
      <c r="G107">
        <v>2700</v>
      </c>
      <c r="H107">
        <v>1730</v>
      </c>
      <c r="I107">
        <v>0.48</v>
      </c>
      <c r="J107">
        <v>0.63</v>
      </c>
    </row>
    <row r="108" spans="1:10" ht="15.75" thickBot="1">
      <c r="A108" s="13" t="s">
        <v>166</v>
      </c>
      <c r="B108">
        <v>10</v>
      </c>
      <c r="C108">
        <v>-4</v>
      </c>
      <c r="D108">
        <v>-6</v>
      </c>
      <c r="E108">
        <v>24</v>
      </c>
      <c r="F108">
        <v>17</v>
      </c>
      <c r="G108">
        <v>2650</v>
      </c>
      <c r="H108">
        <v>1730</v>
      </c>
      <c r="I108">
        <v>0.44</v>
      </c>
      <c r="J108">
        <v>0.56999999999999995</v>
      </c>
    </row>
    <row r="109" spans="1:10" ht="15.75" thickBot="1">
      <c r="A109" s="13" t="s">
        <v>170</v>
      </c>
      <c r="B109">
        <v>665</v>
      </c>
      <c r="C109">
        <v>-17</v>
      </c>
      <c r="D109">
        <v>-20</v>
      </c>
      <c r="E109">
        <v>30</v>
      </c>
      <c r="F109">
        <v>20</v>
      </c>
      <c r="G109">
        <v>4180</v>
      </c>
      <c r="H109">
        <v>3240</v>
      </c>
      <c r="I109">
        <v>0.25</v>
      </c>
      <c r="J109">
        <v>0.32</v>
      </c>
    </row>
    <row r="110" spans="1:10" ht="15.75" thickBot="1">
      <c r="A110" s="13" t="s">
        <v>203</v>
      </c>
      <c r="B110">
        <v>30</v>
      </c>
      <c r="C110">
        <v>-5</v>
      </c>
      <c r="D110">
        <v>-7</v>
      </c>
      <c r="E110">
        <v>25</v>
      </c>
      <c r="F110">
        <v>20</v>
      </c>
      <c r="G110">
        <v>2620</v>
      </c>
      <c r="H110">
        <v>1770</v>
      </c>
      <c r="I110">
        <v>0.34</v>
      </c>
      <c r="J110">
        <v>0.44</v>
      </c>
    </row>
    <row r="111" spans="1:10" ht="15.75" thickBot="1">
      <c r="A111" s="13" t="s">
        <v>204</v>
      </c>
      <c r="B111">
        <v>615</v>
      </c>
      <c r="C111">
        <v>-30</v>
      </c>
      <c r="D111">
        <v>-33</v>
      </c>
      <c r="E111">
        <v>29</v>
      </c>
      <c r="F111">
        <v>17</v>
      </c>
      <c r="G111">
        <v>4400</v>
      </c>
      <c r="H111">
        <v>3450</v>
      </c>
      <c r="I111">
        <v>0.27</v>
      </c>
      <c r="J111">
        <v>0.35</v>
      </c>
    </row>
    <row r="112" spans="1:10" ht="15.75" thickBot="1">
      <c r="A112" s="13" t="s">
        <v>173</v>
      </c>
      <c r="B112">
        <v>200</v>
      </c>
      <c r="C112">
        <v>-5</v>
      </c>
      <c r="D112">
        <v>-8</v>
      </c>
      <c r="E112">
        <v>31</v>
      </c>
      <c r="F112">
        <v>19</v>
      </c>
      <c r="G112">
        <v>3050</v>
      </c>
      <c r="H112">
        <v>2180</v>
      </c>
      <c r="I112">
        <v>0.25</v>
      </c>
      <c r="J112">
        <v>0.32</v>
      </c>
    </row>
  </sheetData>
  <mergeCells count="4">
    <mergeCell ref="C2:F2"/>
    <mergeCell ref="C3:D3"/>
    <mergeCell ref="E3:F3"/>
    <mergeCell ref="I3:J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338"/>
  <sheetViews>
    <sheetView workbookViewId="0">
      <selection activeCell="D40" sqref="D40"/>
    </sheetView>
  </sheetViews>
  <sheetFormatPr defaultColWidth="8.85546875" defaultRowHeight="15"/>
  <cols>
    <col min="1" max="1" width="78.42578125" bestFit="1" customWidth="1"/>
    <col min="4" max="4" width="13.42578125" bestFit="1" customWidth="1"/>
    <col min="6" max="6" width="52.7109375" bestFit="1" customWidth="1"/>
  </cols>
  <sheetData>
    <row r="1" spans="1:6" ht="21">
      <c r="A1" s="18"/>
    </row>
    <row r="2" spans="1:6">
      <c r="A2" t="s">
        <v>43</v>
      </c>
    </row>
    <row r="3" spans="1:6">
      <c r="A3" t="s">
        <v>230</v>
      </c>
      <c r="D3" t="s">
        <v>215</v>
      </c>
      <c r="F3" t="s">
        <v>174</v>
      </c>
    </row>
    <row r="4" spans="1:6">
      <c r="A4" t="s">
        <v>231</v>
      </c>
      <c r="D4" s="15">
        <v>4</v>
      </c>
      <c r="F4" t="s">
        <v>571</v>
      </c>
    </row>
    <row r="5" spans="1:6">
      <c r="A5" t="s">
        <v>232</v>
      </c>
      <c r="D5" s="15">
        <v>5</v>
      </c>
      <c r="F5" t="s">
        <v>572</v>
      </c>
    </row>
    <row r="6" spans="1:6">
      <c r="A6" t="s">
        <v>233</v>
      </c>
      <c r="D6" s="15">
        <v>6</v>
      </c>
    </row>
    <row r="7" spans="1:6">
      <c r="A7" t="s">
        <v>234</v>
      </c>
      <c r="D7" s="15" t="s">
        <v>213</v>
      </c>
      <c r="F7" t="s">
        <v>576</v>
      </c>
    </row>
    <row r="8" spans="1:6">
      <c r="A8" t="s">
        <v>235</v>
      </c>
      <c r="D8" s="15" t="s">
        <v>214</v>
      </c>
      <c r="F8" s="39">
        <v>1</v>
      </c>
    </row>
    <row r="9" spans="1:6">
      <c r="A9" t="s">
        <v>236</v>
      </c>
      <c r="D9" s="15">
        <v>8</v>
      </c>
      <c r="F9" s="39">
        <v>2</v>
      </c>
    </row>
    <row r="10" spans="1:6">
      <c r="A10" t="s">
        <v>237</v>
      </c>
    </row>
    <row r="11" spans="1:6">
      <c r="A11" t="s">
        <v>238</v>
      </c>
    </row>
    <row r="12" spans="1:6">
      <c r="A12" t="s">
        <v>239</v>
      </c>
    </row>
    <row r="13" spans="1:6">
      <c r="A13" t="s">
        <v>240</v>
      </c>
    </row>
    <row r="14" spans="1:6">
      <c r="A14" t="s">
        <v>241</v>
      </c>
    </row>
    <row r="15" spans="1:6">
      <c r="A15" t="s">
        <v>242</v>
      </c>
    </row>
    <row r="16" spans="1:6">
      <c r="A16" t="s">
        <v>243</v>
      </c>
    </row>
    <row r="17" spans="1:1">
      <c r="A17" t="s">
        <v>244</v>
      </c>
    </row>
    <row r="18" spans="1:1">
      <c r="A18" t="s">
        <v>245</v>
      </c>
    </row>
    <row r="19" spans="1:1">
      <c r="A19" t="s">
        <v>246</v>
      </c>
    </row>
    <row r="20" spans="1:1">
      <c r="A20" t="s">
        <v>247</v>
      </c>
    </row>
    <row r="21" spans="1:1">
      <c r="A21" t="s">
        <v>248</v>
      </c>
    </row>
    <row r="22" spans="1:1">
      <c r="A22" t="s">
        <v>249</v>
      </c>
    </row>
    <row r="23" spans="1:1">
      <c r="A23" t="s">
        <v>250</v>
      </c>
    </row>
    <row r="24" spans="1:1">
      <c r="A24" t="s">
        <v>251</v>
      </c>
    </row>
    <row r="25" spans="1:1">
      <c r="A25" t="s">
        <v>252</v>
      </c>
    </row>
    <row r="26" spans="1:1">
      <c r="A26" t="s">
        <v>253</v>
      </c>
    </row>
    <row r="27" spans="1:1">
      <c r="A27" t="s">
        <v>254</v>
      </c>
    </row>
    <row r="28" spans="1:1">
      <c r="A28" t="s">
        <v>255</v>
      </c>
    </row>
    <row r="29" spans="1:1">
      <c r="A29" t="s">
        <v>256</v>
      </c>
    </row>
    <row r="30" spans="1:1">
      <c r="A30" t="s">
        <v>257</v>
      </c>
    </row>
    <row r="31" spans="1:1">
      <c r="A31" t="s">
        <v>258</v>
      </c>
    </row>
    <row r="32" spans="1:1">
      <c r="A32" t="s">
        <v>259</v>
      </c>
    </row>
    <row r="33" spans="1:1">
      <c r="A33" t="s">
        <v>260</v>
      </c>
    </row>
    <row r="34" spans="1:1">
      <c r="A34" t="s">
        <v>261</v>
      </c>
    </row>
    <row r="35" spans="1:1">
      <c r="A35" t="s">
        <v>262</v>
      </c>
    </row>
    <row r="36" spans="1:1">
      <c r="A36" t="s">
        <v>263</v>
      </c>
    </row>
    <row r="37" spans="1:1">
      <c r="A37" t="s">
        <v>264</v>
      </c>
    </row>
    <row r="38" spans="1:1">
      <c r="A38" t="s">
        <v>265</v>
      </c>
    </row>
    <row r="39" spans="1:1">
      <c r="A39" t="s">
        <v>266</v>
      </c>
    </row>
    <row r="40" spans="1:1">
      <c r="A40" t="s">
        <v>267</v>
      </c>
    </row>
    <row r="41" spans="1:1">
      <c r="A41" t="s">
        <v>268</v>
      </c>
    </row>
    <row r="42" spans="1:1">
      <c r="A42" t="s">
        <v>269</v>
      </c>
    </row>
    <row r="43" spans="1:1">
      <c r="A43" t="s">
        <v>270</v>
      </c>
    </row>
    <row r="44" spans="1:1">
      <c r="A44" t="s">
        <v>271</v>
      </c>
    </row>
    <row r="45" spans="1:1">
      <c r="A45" t="s">
        <v>272</v>
      </c>
    </row>
    <row r="46" spans="1:1">
      <c r="A46" t="s">
        <v>273</v>
      </c>
    </row>
    <row r="47" spans="1:1">
      <c r="A47" t="s">
        <v>274</v>
      </c>
    </row>
    <row r="48" spans="1:1">
      <c r="A48" t="s">
        <v>275</v>
      </c>
    </row>
    <row r="49" spans="1:1">
      <c r="A49" t="s">
        <v>276</v>
      </c>
    </row>
    <row r="50" spans="1:1">
      <c r="A50" t="s">
        <v>277</v>
      </c>
    </row>
    <row r="51" spans="1:1">
      <c r="A51" t="s">
        <v>278</v>
      </c>
    </row>
    <row r="52" spans="1:1">
      <c r="A52" t="s">
        <v>279</v>
      </c>
    </row>
    <row r="53" spans="1:1">
      <c r="A53" t="s">
        <v>280</v>
      </c>
    </row>
    <row r="54" spans="1:1">
      <c r="A54" t="s">
        <v>281</v>
      </c>
    </row>
    <row r="55" spans="1:1">
      <c r="A55" t="s">
        <v>282</v>
      </c>
    </row>
    <row r="56" spans="1:1">
      <c r="A56" t="s">
        <v>283</v>
      </c>
    </row>
    <row r="57" spans="1:1">
      <c r="A57" t="s">
        <v>284</v>
      </c>
    </row>
    <row r="58" spans="1:1">
      <c r="A58" t="s">
        <v>285</v>
      </c>
    </row>
    <row r="59" spans="1:1">
      <c r="A59" t="s">
        <v>286</v>
      </c>
    </row>
    <row r="60" spans="1:1">
      <c r="A60" t="s">
        <v>287</v>
      </c>
    </row>
    <row r="61" spans="1:1">
      <c r="A61" t="s">
        <v>288</v>
      </c>
    </row>
    <row r="62" spans="1:1">
      <c r="A62" t="s">
        <v>289</v>
      </c>
    </row>
    <row r="63" spans="1:1">
      <c r="A63" t="s">
        <v>290</v>
      </c>
    </row>
    <row r="64" spans="1:1">
      <c r="A64" t="s">
        <v>291</v>
      </c>
    </row>
    <row r="65" spans="1:1">
      <c r="A65" t="s">
        <v>292</v>
      </c>
    </row>
    <row r="66" spans="1:1">
      <c r="A66" t="s">
        <v>293</v>
      </c>
    </row>
    <row r="67" spans="1:1">
      <c r="A67" t="s">
        <v>294</v>
      </c>
    </row>
    <row r="68" spans="1:1">
      <c r="A68" t="s">
        <v>295</v>
      </c>
    </row>
    <row r="69" spans="1:1">
      <c r="A69" t="s">
        <v>296</v>
      </c>
    </row>
    <row r="70" spans="1:1">
      <c r="A70" t="s">
        <v>297</v>
      </c>
    </row>
    <row r="71" spans="1:1">
      <c r="A71" t="s">
        <v>298</v>
      </c>
    </row>
    <row r="72" spans="1:1">
      <c r="A72" t="s">
        <v>299</v>
      </c>
    </row>
    <row r="73" spans="1:1">
      <c r="A73" t="s">
        <v>300</v>
      </c>
    </row>
    <row r="74" spans="1:1">
      <c r="A74" t="s">
        <v>301</v>
      </c>
    </row>
    <row r="75" spans="1:1">
      <c r="A75" t="s">
        <v>302</v>
      </c>
    </row>
    <row r="76" spans="1:1">
      <c r="A76" t="s">
        <v>303</v>
      </c>
    </row>
    <row r="77" spans="1:1">
      <c r="A77" t="s">
        <v>304</v>
      </c>
    </row>
    <row r="78" spans="1:1">
      <c r="A78" t="s">
        <v>305</v>
      </c>
    </row>
    <row r="79" spans="1:1">
      <c r="A79" t="s">
        <v>306</v>
      </c>
    </row>
    <row r="80" spans="1:1">
      <c r="A80" t="s">
        <v>307</v>
      </c>
    </row>
    <row r="81" spans="1:1">
      <c r="A81" t="s">
        <v>308</v>
      </c>
    </row>
    <row r="82" spans="1:1">
      <c r="A82" t="s">
        <v>309</v>
      </c>
    </row>
    <row r="83" spans="1:1">
      <c r="A83" t="s">
        <v>310</v>
      </c>
    </row>
    <row r="84" spans="1:1">
      <c r="A84" t="s">
        <v>311</v>
      </c>
    </row>
    <row r="85" spans="1:1">
      <c r="A85" t="s">
        <v>312</v>
      </c>
    </row>
    <row r="86" spans="1:1">
      <c r="A86" t="s">
        <v>313</v>
      </c>
    </row>
    <row r="87" spans="1:1">
      <c r="A87" t="s">
        <v>314</v>
      </c>
    </row>
    <row r="88" spans="1:1">
      <c r="A88" t="s">
        <v>315</v>
      </c>
    </row>
    <row r="89" spans="1:1">
      <c r="A89" t="s">
        <v>316</v>
      </c>
    </row>
    <row r="90" spans="1:1">
      <c r="A90" t="s">
        <v>317</v>
      </c>
    </row>
    <row r="91" spans="1:1">
      <c r="A91" t="s">
        <v>318</v>
      </c>
    </row>
    <row r="92" spans="1:1">
      <c r="A92" t="s">
        <v>319</v>
      </c>
    </row>
    <row r="93" spans="1:1">
      <c r="A93" t="s">
        <v>320</v>
      </c>
    </row>
    <row r="94" spans="1:1">
      <c r="A94" t="s">
        <v>321</v>
      </c>
    </row>
    <row r="95" spans="1:1">
      <c r="A95" t="s">
        <v>322</v>
      </c>
    </row>
    <row r="96" spans="1:1">
      <c r="A96" t="s">
        <v>323</v>
      </c>
    </row>
    <row r="97" spans="1:1">
      <c r="A97" t="s">
        <v>324</v>
      </c>
    </row>
    <row r="98" spans="1:1">
      <c r="A98" t="s">
        <v>325</v>
      </c>
    </row>
    <row r="99" spans="1:1">
      <c r="A99" t="s">
        <v>326</v>
      </c>
    </row>
    <row r="100" spans="1:1">
      <c r="A100" t="s">
        <v>327</v>
      </c>
    </row>
    <row r="101" spans="1:1">
      <c r="A101" t="s">
        <v>328</v>
      </c>
    </row>
    <row r="102" spans="1:1">
      <c r="A102" t="s">
        <v>329</v>
      </c>
    </row>
    <row r="103" spans="1:1">
      <c r="A103" t="s">
        <v>330</v>
      </c>
    </row>
    <row r="104" spans="1:1">
      <c r="A104" t="s">
        <v>331</v>
      </c>
    </row>
    <row r="105" spans="1:1">
      <c r="A105" t="s">
        <v>332</v>
      </c>
    </row>
    <row r="106" spans="1:1">
      <c r="A106" t="s">
        <v>333</v>
      </c>
    </row>
    <row r="107" spans="1:1">
      <c r="A107" t="s">
        <v>334</v>
      </c>
    </row>
    <row r="108" spans="1:1">
      <c r="A108" t="s">
        <v>335</v>
      </c>
    </row>
    <row r="109" spans="1:1">
      <c r="A109" t="s">
        <v>336</v>
      </c>
    </row>
    <row r="110" spans="1:1">
      <c r="A110" t="s">
        <v>337</v>
      </c>
    </row>
    <row r="111" spans="1:1">
      <c r="A111" t="s">
        <v>338</v>
      </c>
    </row>
    <row r="112" spans="1:1">
      <c r="A112" t="s">
        <v>339</v>
      </c>
    </row>
    <row r="113" spans="1:1">
      <c r="A113" t="s">
        <v>340</v>
      </c>
    </row>
    <row r="114" spans="1:1">
      <c r="A114" t="s">
        <v>341</v>
      </c>
    </row>
    <row r="115" spans="1:1">
      <c r="A115" t="s">
        <v>342</v>
      </c>
    </row>
    <row r="116" spans="1:1">
      <c r="A116" t="s">
        <v>343</v>
      </c>
    </row>
    <row r="117" spans="1:1">
      <c r="A117" t="s">
        <v>344</v>
      </c>
    </row>
    <row r="118" spans="1:1">
      <c r="A118" t="s">
        <v>345</v>
      </c>
    </row>
    <row r="119" spans="1:1">
      <c r="A119" t="s">
        <v>346</v>
      </c>
    </row>
    <row r="120" spans="1:1">
      <c r="A120" t="s">
        <v>347</v>
      </c>
    </row>
    <row r="121" spans="1:1">
      <c r="A121" t="s">
        <v>348</v>
      </c>
    </row>
    <row r="122" spans="1:1">
      <c r="A122" t="s">
        <v>349</v>
      </c>
    </row>
    <row r="123" spans="1:1">
      <c r="A123" t="s">
        <v>350</v>
      </c>
    </row>
    <row r="124" spans="1:1">
      <c r="A124" t="s">
        <v>351</v>
      </c>
    </row>
    <row r="125" spans="1:1">
      <c r="A125" t="s">
        <v>352</v>
      </c>
    </row>
    <row r="126" spans="1:1">
      <c r="A126" t="s">
        <v>353</v>
      </c>
    </row>
    <row r="127" spans="1:1">
      <c r="A127" t="s">
        <v>354</v>
      </c>
    </row>
    <row r="128" spans="1:1">
      <c r="A128" t="s">
        <v>355</v>
      </c>
    </row>
    <row r="129" spans="1:1">
      <c r="A129" t="s">
        <v>356</v>
      </c>
    </row>
    <row r="130" spans="1:1">
      <c r="A130" t="s">
        <v>357</v>
      </c>
    </row>
    <row r="131" spans="1:1">
      <c r="A131" t="s">
        <v>358</v>
      </c>
    </row>
    <row r="132" spans="1:1">
      <c r="A132" t="s">
        <v>359</v>
      </c>
    </row>
    <row r="133" spans="1:1">
      <c r="A133" t="s">
        <v>360</v>
      </c>
    </row>
    <row r="134" spans="1:1">
      <c r="A134" t="s">
        <v>361</v>
      </c>
    </row>
    <row r="135" spans="1:1">
      <c r="A135" t="s">
        <v>362</v>
      </c>
    </row>
    <row r="136" spans="1:1">
      <c r="A136" t="s">
        <v>363</v>
      </c>
    </row>
    <row r="137" spans="1:1">
      <c r="A137" t="s">
        <v>364</v>
      </c>
    </row>
    <row r="138" spans="1:1">
      <c r="A138" t="s">
        <v>365</v>
      </c>
    </row>
    <row r="139" spans="1:1">
      <c r="A139" t="s">
        <v>366</v>
      </c>
    </row>
    <row r="140" spans="1:1">
      <c r="A140" t="s">
        <v>367</v>
      </c>
    </row>
    <row r="141" spans="1:1">
      <c r="A141" t="s">
        <v>368</v>
      </c>
    </row>
    <row r="142" spans="1:1">
      <c r="A142" t="s">
        <v>369</v>
      </c>
    </row>
    <row r="143" spans="1:1">
      <c r="A143" t="s">
        <v>370</v>
      </c>
    </row>
    <row r="144" spans="1:1">
      <c r="A144" t="s">
        <v>371</v>
      </c>
    </row>
    <row r="145" spans="1:1">
      <c r="A145" t="s">
        <v>372</v>
      </c>
    </row>
    <row r="146" spans="1:1">
      <c r="A146" t="s">
        <v>373</v>
      </c>
    </row>
    <row r="147" spans="1:1">
      <c r="A147" t="s">
        <v>374</v>
      </c>
    </row>
    <row r="148" spans="1:1">
      <c r="A148" t="s">
        <v>375</v>
      </c>
    </row>
    <row r="149" spans="1:1">
      <c r="A149" t="s">
        <v>376</v>
      </c>
    </row>
    <row r="150" spans="1:1">
      <c r="A150" t="s">
        <v>377</v>
      </c>
    </row>
    <row r="151" spans="1:1">
      <c r="A151" t="s">
        <v>378</v>
      </c>
    </row>
    <row r="152" spans="1:1">
      <c r="A152" t="s">
        <v>379</v>
      </c>
    </row>
    <row r="153" spans="1:1">
      <c r="A153" t="s">
        <v>380</v>
      </c>
    </row>
    <row r="154" spans="1:1">
      <c r="A154" t="s">
        <v>381</v>
      </c>
    </row>
    <row r="155" spans="1:1">
      <c r="A155" t="s">
        <v>382</v>
      </c>
    </row>
    <row r="156" spans="1:1">
      <c r="A156" t="s">
        <v>383</v>
      </c>
    </row>
    <row r="157" spans="1:1">
      <c r="A157" t="s">
        <v>384</v>
      </c>
    </row>
    <row r="158" spans="1:1">
      <c r="A158" t="s">
        <v>385</v>
      </c>
    </row>
    <row r="159" spans="1:1">
      <c r="A159" t="s">
        <v>386</v>
      </c>
    </row>
    <row r="160" spans="1:1">
      <c r="A160" t="s">
        <v>387</v>
      </c>
    </row>
    <row r="161" spans="1:1">
      <c r="A161" t="s">
        <v>388</v>
      </c>
    </row>
    <row r="162" spans="1:1">
      <c r="A162" t="s">
        <v>389</v>
      </c>
    </row>
    <row r="163" spans="1:1">
      <c r="A163" t="s">
        <v>390</v>
      </c>
    </row>
    <row r="164" spans="1:1">
      <c r="A164" t="s">
        <v>391</v>
      </c>
    </row>
    <row r="165" spans="1:1">
      <c r="A165" t="s">
        <v>392</v>
      </c>
    </row>
    <row r="166" spans="1:1">
      <c r="A166" t="s">
        <v>393</v>
      </c>
    </row>
    <row r="167" spans="1:1">
      <c r="A167" t="s">
        <v>394</v>
      </c>
    </row>
    <row r="168" spans="1:1">
      <c r="A168" t="s">
        <v>395</v>
      </c>
    </row>
    <row r="169" spans="1:1">
      <c r="A169" t="s">
        <v>396</v>
      </c>
    </row>
    <row r="170" spans="1:1">
      <c r="A170" t="s">
        <v>397</v>
      </c>
    </row>
    <row r="171" spans="1:1">
      <c r="A171" t="s">
        <v>398</v>
      </c>
    </row>
    <row r="172" spans="1:1">
      <c r="A172" t="s">
        <v>399</v>
      </c>
    </row>
    <row r="173" spans="1:1">
      <c r="A173" t="s">
        <v>400</v>
      </c>
    </row>
    <row r="174" spans="1:1">
      <c r="A174" t="s">
        <v>401</v>
      </c>
    </row>
    <row r="175" spans="1:1">
      <c r="A175" t="s">
        <v>402</v>
      </c>
    </row>
    <row r="176" spans="1:1">
      <c r="A176" t="s">
        <v>403</v>
      </c>
    </row>
    <row r="177" spans="1:1">
      <c r="A177" t="s">
        <v>404</v>
      </c>
    </row>
    <row r="178" spans="1:1">
      <c r="A178" t="s">
        <v>405</v>
      </c>
    </row>
    <row r="179" spans="1:1">
      <c r="A179" t="s">
        <v>406</v>
      </c>
    </row>
    <row r="180" spans="1:1">
      <c r="A180" t="s">
        <v>407</v>
      </c>
    </row>
    <row r="181" spans="1:1">
      <c r="A181" t="s">
        <v>408</v>
      </c>
    </row>
    <row r="182" spans="1:1">
      <c r="A182" t="s">
        <v>409</v>
      </c>
    </row>
    <row r="183" spans="1:1">
      <c r="A183" t="s">
        <v>410</v>
      </c>
    </row>
    <row r="184" spans="1:1">
      <c r="A184" t="s">
        <v>411</v>
      </c>
    </row>
    <row r="185" spans="1:1">
      <c r="A185" t="s">
        <v>412</v>
      </c>
    </row>
    <row r="186" spans="1:1">
      <c r="A186" t="s">
        <v>413</v>
      </c>
    </row>
    <row r="187" spans="1:1">
      <c r="A187" t="s">
        <v>414</v>
      </c>
    </row>
    <row r="188" spans="1:1">
      <c r="A188" t="s">
        <v>415</v>
      </c>
    </row>
    <row r="189" spans="1:1">
      <c r="A189" t="s">
        <v>416</v>
      </c>
    </row>
    <row r="190" spans="1:1">
      <c r="A190" t="s">
        <v>417</v>
      </c>
    </row>
    <row r="191" spans="1:1">
      <c r="A191" t="s">
        <v>418</v>
      </c>
    </row>
    <row r="192" spans="1:1">
      <c r="A192" t="s">
        <v>419</v>
      </c>
    </row>
    <row r="193" spans="1:1">
      <c r="A193" t="s">
        <v>420</v>
      </c>
    </row>
    <row r="194" spans="1:1">
      <c r="A194" t="s">
        <v>421</v>
      </c>
    </row>
    <row r="195" spans="1:1">
      <c r="A195" t="s">
        <v>422</v>
      </c>
    </row>
    <row r="196" spans="1:1">
      <c r="A196" t="s">
        <v>423</v>
      </c>
    </row>
    <row r="197" spans="1:1">
      <c r="A197" t="s">
        <v>424</v>
      </c>
    </row>
    <row r="198" spans="1:1">
      <c r="A198" t="s">
        <v>425</v>
      </c>
    </row>
    <row r="199" spans="1:1">
      <c r="A199" t="s">
        <v>426</v>
      </c>
    </row>
    <row r="200" spans="1:1">
      <c r="A200" t="s">
        <v>427</v>
      </c>
    </row>
    <row r="201" spans="1:1">
      <c r="A201" t="s">
        <v>428</v>
      </c>
    </row>
    <row r="202" spans="1:1">
      <c r="A202" t="s">
        <v>429</v>
      </c>
    </row>
    <row r="203" spans="1:1">
      <c r="A203" t="s">
        <v>430</v>
      </c>
    </row>
    <row r="204" spans="1:1">
      <c r="A204" t="s">
        <v>431</v>
      </c>
    </row>
    <row r="205" spans="1:1">
      <c r="A205" t="s">
        <v>432</v>
      </c>
    </row>
    <row r="206" spans="1:1">
      <c r="A206" t="s">
        <v>433</v>
      </c>
    </row>
    <row r="207" spans="1:1">
      <c r="A207" t="s">
        <v>434</v>
      </c>
    </row>
    <row r="208" spans="1:1">
      <c r="A208" t="s">
        <v>435</v>
      </c>
    </row>
    <row r="209" spans="1:1">
      <c r="A209" t="s">
        <v>436</v>
      </c>
    </row>
    <row r="210" spans="1:1">
      <c r="A210" t="s">
        <v>437</v>
      </c>
    </row>
    <row r="211" spans="1:1">
      <c r="A211" t="s">
        <v>438</v>
      </c>
    </row>
    <row r="212" spans="1:1">
      <c r="A212" t="s">
        <v>439</v>
      </c>
    </row>
    <row r="213" spans="1:1">
      <c r="A213" t="s">
        <v>440</v>
      </c>
    </row>
    <row r="214" spans="1:1">
      <c r="A214" t="s">
        <v>441</v>
      </c>
    </row>
    <row r="215" spans="1:1">
      <c r="A215" t="s">
        <v>442</v>
      </c>
    </row>
    <row r="216" spans="1:1">
      <c r="A216" t="s">
        <v>443</v>
      </c>
    </row>
    <row r="217" spans="1:1">
      <c r="A217" t="s">
        <v>444</v>
      </c>
    </row>
    <row r="218" spans="1:1">
      <c r="A218" t="s">
        <v>445</v>
      </c>
    </row>
    <row r="219" spans="1:1">
      <c r="A219" t="s">
        <v>446</v>
      </c>
    </row>
    <row r="220" spans="1:1">
      <c r="A220" t="s">
        <v>447</v>
      </c>
    </row>
    <row r="221" spans="1:1">
      <c r="A221" t="s">
        <v>448</v>
      </c>
    </row>
    <row r="222" spans="1:1">
      <c r="A222" t="s">
        <v>449</v>
      </c>
    </row>
    <row r="223" spans="1:1">
      <c r="A223" t="s">
        <v>450</v>
      </c>
    </row>
    <row r="224" spans="1:1">
      <c r="A224" t="s">
        <v>451</v>
      </c>
    </row>
    <row r="225" spans="1:1">
      <c r="A225" t="s">
        <v>452</v>
      </c>
    </row>
    <row r="226" spans="1:1">
      <c r="A226" t="s">
        <v>453</v>
      </c>
    </row>
    <row r="227" spans="1:1">
      <c r="A227" t="s">
        <v>454</v>
      </c>
    </row>
    <row r="228" spans="1:1">
      <c r="A228" t="s">
        <v>455</v>
      </c>
    </row>
    <row r="229" spans="1:1">
      <c r="A229" t="s">
        <v>456</v>
      </c>
    </row>
    <row r="230" spans="1:1">
      <c r="A230" t="s">
        <v>457</v>
      </c>
    </row>
    <row r="231" spans="1:1">
      <c r="A231" t="s">
        <v>458</v>
      </c>
    </row>
    <row r="232" spans="1:1">
      <c r="A232" t="s">
        <v>459</v>
      </c>
    </row>
    <row r="233" spans="1:1">
      <c r="A233" t="s">
        <v>460</v>
      </c>
    </row>
    <row r="234" spans="1:1">
      <c r="A234" t="s">
        <v>461</v>
      </c>
    </row>
    <row r="235" spans="1:1">
      <c r="A235" t="s">
        <v>462</v>
      </c>
    </row>
    <row r="236" spans="1:1">
      <c r="A236" t="s">
        <v>463</v>
      </c>
    </row>
    <row r="237" spans="1:1">
      <c r="A237" t="s">
        <v>464</v>
      </c>
    </row>
    <row r="238" spans="1:1">
      <c r="A238" t="s">
        <v>465</v>
      </c>
    </row>
    <row r="239" spans="1:1">
      <c r="A239" t="s">
        <v>466</v>
      </c>
    </row>
    <row r="240" spans="1:1">
      <c r="A240" t="s">
        <v>467</v>
      </c>
    </row>
    <row r="241" spans="1:1">
      <c r="A241" t="s">
        <v>468</v>
      </c>
    </row>
    <row r="242" spans="1:1">
      <c r="A242" t="s">
        <v>469</v>
      </c>
    </row>
    <row r="243" spans="1:1">
      <c r="A243" t="s">
        <v>470</v>
      </c>
    </row>
    <row r="244" spans="1:1">
      <c r="A244" t="s">
        <v>471</v>
      </c>
    </row>
    <row r="245" spans="1:1">
      <c r="A245" t="s">
        <v>472</v>
      </c>
    </row>
    <row r="246" spans="1:1">
      <c r="A246" t="s">
        <v>473</v>
      </c>
    </row>
    <row r="247" spans="1:1">
      <c r="A247" t="s">
        <v>474</v>
      </c>
    </row>
    <row r="248" spans="1:1">
      <c r="A248" t="s">
        <v>475</v>
      </c>
    </row>
    <row r="249" spans="1:1">
      <c r="A249" t="s">
        <v>476</v>
      </c>
    </row>
    <row r="250" spans="1:1">
      <c r="A250" t="s">
        <v>477</v>
      </c>
    </row>
    <row r="251" spans="1:1">
      <c r="A251" t="s">
        <v>478</v>
      </c>
    </row>
    <row r="252" spans="1:1">
      <c r="A252" t="s">
        <v>479</v>
      </c>
    </row>
    <row r="253" spans="1:1">
      <c r="A253" t="s">
        <v>480</v>
      </c>
    </row>
    <row r="254" spans="1:1">
      <c r="A254" t="s">
        <v>481</v>
      </c>
    </row>
    <row r="255" spans="1:1">
      <c r="A255" t="s">
        <v>482</v>
      </c>
    </row>
    <row r="256" spans="1:1">
      <c r="A256" t="s">
        <v>483</v>
      </c>
    </row>
    <row r="257" spans="1:1">
      <c r="A257" t="s">
        <v>484</v>
      </c>
    </row>
    <row r="258" spans="1:1">
      <c r="A258" t="s">
        <v>485</v>
      </c>
    </row>
    <row r="259" spans="1:1">
      <c r="A259" t="s">
        <v>486</v>
      </c>
    </row>
    <row r="260" spans="1:1">
      <c r="A260" t="s">
        <v>487</v>
      </c>
    </row>
    <row r="261" spans="1:1">
      <c r="A261" t="s">
        <v>488</v>
      </c>
    </row>
    <row r="262" spans="1:1">
      <c r="A262" t="s">
        <v>489</v>
      </c>
    </row>
    <row r="263" spans="1:1">
      <c r="A263" t="s">
        <v>490</v>
      </c>
    </row>
    <row r="264" spans="1:1">
      <c r="A264" t="s">
        <v>491</v>
      </c>
    </row>
    <row r="265" spans="1:1">
      <c r="A265" t="s">
        <v>492</v>
      </c>
    </row>
    <row r="266" spans="1:1">
      <c r="A266" t="s">
        <v>493</v>
      </c>
    </row>
    <row r="267" spans="1:1">
      <c r="A267" t="s">
        <v>494</v>
      </c>
    </row>
    <row r="268" spans="1:1">
      <c r="A268" t="s">
        <v>495</v>
      </c>
    </row>
    <row r="269" spans="1:1">
      <c r="A269" t="s">
        <v>496</v>
      </c>
    </row>
    <row r="270" spans="1:1">
      <c r="A270" t="s">
        <v>497</v>
      </c>
    </row>
    <row r="271" spans="1:1">
      <c r="A271" t="s">
        <v>498</v>
      </c>
    </row>
    <row r="272" spans="1:1">
      <c r="A272" t="s">
        <v>499</v>
      </c>
    </row>
    <row r="273" spans="1:1">
      <c r="A273" t="s">
        <v>45</v>
      </c>
    </row>
    <row r="274" spans="1:1">
      <c r="A274" t="s">
        <v>500</v>
      </c>
    </row>
    <row r="275" spans="1:1">
      <c r="A275" t="s">
        <v>501</v>
      </c>
    </row>
    <row r="276" spans="1:1">
      <c r="A276" t="s">
        <v>502</v>
      </c>
    </row>
    <row r="277" spans="1:1">
      <c r="A277" t="s">
        <v>503</v>
      </c>
    </row>
    <row r="278" spans="1:1">
      <c r="A278" t="s">
        <v>504</v>
      </c>
    </row>
    <row r="279" spans="1:1">
      <c r="A279" t="s">
        <v>505</v>
      </c>
    </row>
    <row r="280" spans="1:1">
      <c r="A280" t="s">
        <v>506</v>
      </c>
    </row>
    <row r="281" spans="1:1">
      <c r="A281" t="s">
        <v>507</v>
      </c>
    </row>
    <row r="282" spans="1:1">
      <c r="A282" t="s">
        <v>508</v>
      </c>
    </row>
    <row r="283" spans="1:1">
      <c r="A283" t="s">
        <v>509</v>
      </c>
    </row>
    <row r="284" spans="1:1">
      <c r="A284" t="s">
        <v>510</v>
      </c>
    </row>
    <row r="285" spans="1:1">
      <c r="A285" t="s">
        <v>511</v>
      </c>
    </row>
    <row r="286" spans="1:1">
      <c r="A286" t="s">
        <v>512</v>
      </c>
    </row>
    <row r="287" spans="1:1">
      <c r="A287" t="s">
        <v>513</v>
      </c>
    </row>
    <row r="288" spans="1:1">
      <c r="A288" t="s">
        <v>514</v>
      </c>
    </row>
    <row r="289" spans="1:1">
      <c r="A289" t="s">
        <v>515</v>
      </c>
    </row>
    <row r="290" spans="1:1">
      <c r="A290" t="s">
        <v>44</v>
      </c>
    </row>
    <row r="291" spans="1:1">
      <c r="A291" t="s">
        <v>516</v>
      </c>
    </row>
    <row r="292" spans="1:1">
      <c r="A292" t="s">
        <v>517</v>
      </c>
    </row>
    <row r="293" spans="1:1">
      <c r="A293" t="s">
        <v>518</v>
      </c>
    </row>
    <row r="294" spans="1:1">
      <c r="A294" t="s">
        <v>519</v>
      </c>
    </row>
    <row r="295" spans="1:1">
      <c r="A295" t="s">
        <v>520</v>
      </c>
    </row>
    <row r="296" spans="1:1">
      <c r="A296" t="s">
        <v>521</v>
      </c>
    </row>
    <row r="297" spans="1:1">
      <c r="A297" t="s">
        <v>522</v>
      </c>
    </row>
    <row r="298" spans="1:1">
      <c r="A298" t="s">
        <v>523</v>
      </c>
    </row>
    <row r="299" spans="1:1">
      <c r="A299" t="s">
        <v>524</v>
      </c>
    </row>
    <row r="300" spans="1:1">
      <c r="A300" t="s">
        <v>525</v>
      </c>
    </row>
    <row r="301" spans="1:1">
      <c r="A301" t="s">
        <v>526</v>
      </c>
    </row>
    <row r="302" spans="1:1">
      <c r="A302" t="s">
        <v>527</v>
      </c>
    </row>
    <row r="303" spans="1:1">
      <c r="A303" t="s">
        <v>528</v>
      </c>
    </row>
    <row r="304" spans="1:1">
      <c r="A304" t="s">
        <v>529</v>
      </c>
    </row>
    <row r="305" spans="1:1">
      <c r="A305" t="s">
        <v>530</v>
      </c>
    </row>
    <row r="306" spans="1:1">
      <c r="A306" t="s">
        <v>531</v>
      </c>
    </row>
    <row r="307" spans="1:1">
      <c r="A307" t="s">
        <v>532</v>
      </c>
    </row>
    <row r="308" spans="1:1">
      <c r="A308" t="s">
        <v>533</v>
      </c>
    </row>
    <row r="309" spans="1:1">
      <c r="A309" t="s">
        <v>534</v>
      </c>
    </row>
    <row r="310" spans="1:1">
      <c r="A310" t="s">
        <v>535</v>
      </c>
    </row>
    <row r="311" spans="1:1">
      <c r="A311" t="s">
        <v>536</v>
      </c>
    </row>
    <row r="312" spans="1:1">
      <c r="A312" t="s">
        <v>537</v>
      </c>
    </row>
    <row r="313" spans="1:1">
      <c r="A313" t="s">
        <v>538</v>
      </c>
    </row>
    <row r="314" spans="1:1">
      <c r="A314" t="s">
        <v>539</v>
      </c>
    </row>
    <row r="315" spans="1:1">
      <c r="A315" t="s">
        <v>540</v>
      </c>
    </row>
    <row r="316" spans="1:1">
      <c r="A316" t="s">
        <v>541</v>
      </c>
    </row>
    <row r="317" spans="1:1">
      <c r="A317" t="s">
        <v>542</v>
      </c>
    </row>
    <row r="318" spans="1:1">
      <c r="A318" t="s">
        <v>543</v>
      </c>
    </row>
    <row r="319" spans="1:1">
      <c r="A319" t="s">
        <v>544</v>
      </c>
    </row>
    <row r="320" spans="1:1">
      <c r="A320" t="s">
        <v>545</v>
      </c>
    </row>
    <row r="321" spans="1:1">
      <c r="A321" t="s">
        <v>546</v>
      </c>
    </row>
    <row r="322" spans="1:1">
      <c r="A322" t="s">
        <v>547</v>
      </c>
    </row>
    <row r="323" spans="1:1">
      <c r="A323" t="s">
        <v>548</v>
      </c>
    </row>
    <row r="324" spans="1:1">
      <c r="A324" t="s">
        <v>549</v>
      </c>
    </row>
    <row r="325" spans="1:1">
      <c r="A325" t="s">
        <v>550</v>
      </c>
    </row>
    <row r="326" spans="1:1">
      <c r="A326" t="s">
        <v>551</v>
      </c>
    </row>
    <row r="327" spans="1:1">
      <c r="A327" t="s">
        <v>552</v>
      </c>
    </row>
    <row r="328" spans="1:1">
      <c r="A328" t="s">
        <v>553</v>
      </c>
    </row>
    <row r="329" spans="1:1">
      <c r="A329" t="s">
        <v>554</v>
      </c>
    </row>
    <row r="330" spans="1:1">
      <c r="A330" t="s">
        <v>555</v>
      </c>
    </row>
    <row r="331" spans="1:1">
      <c r="A331" t="s">
        <v>556</v>
      </c>
    </row>
    <row r="332" spans="1:1">
      <c r="A332" t="s">
        <v>557</v>
      </c>
    </row>
    <row r="333" spans="1:1">
      <c r="A333" t="s">
        <v>558</v>
      </c>
    </row>
    <row r="334" spans="1:1">
      <c r="A334" t="s">
        <v>559</v>
      </c>
    </row>
    <row r="335" spans="1:1">
      <c r="A335" t="s">
        <v>560</v>
      </c>
    </row>
    <row r="336" spans="1:1">
      <c r="A336" t="s">
        <v>561</v>
      </c>
    </row>
    <row r="337" spans="1:1">
      <c r="A337" t="s">
        <v>562</v>
      </c>
    </row>
    <row r="338" spans="1:1">
      <c r="A338" t="s">
        <v>563</v>
      </c>
    </row>
  </sheetData>
  <autoFilter ref="A2:A337" xr:uid="{00000000-0009-0000-0000-000005000000}">
    <sortState xmlns:xlrd2="http://schemas.microsoft.com/office/spreadsheetml/2017/richdata2" ref="A3:A337">
      <sortCondition ref="A2"/>
    </sortState>
  </autoFilter>
  <sortState xmlns:xlrd2="http://schemas.microsoft.com/office/spreadsheetml/2017/richdata2" ref="A3:A364">
    <sortCondition ref="A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Energy Design Report</vt:lpstr>
      <vt:lpstr>Climate Data in BCBC 2018 (ref)</vt:lpstr>
      <vt:lpstr>Sheet2</vt:lpstr>
      <vt:lpstr>List of Jurisdictions</vt:lpstr>
      <vt:lpstr>'Energy Design Report'!Print_Area</vt:lpstr>
    </vt:vector>
  </TitlesOfParts>
  <Company>City of Vancouver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Enright</dc:creator>
  <cp:lastModifiedBy>Williams, Scott B OHCS:EX</cp:lastModifiedBy>
  <cp:lastPrinted>2020-08-31T22:24:05Z</cp:lastPrinted>
  <dcterms:created xsi:type="dcterms:W3CDTF">2017-05-01T03:22:57Z</dcterms:created>
  <dcterms:modified xsi:type="dcterms:W3CDTF">2020-09-24T15:38:23Z</dcterms:modified>
</cp:coreProperties>
</file>